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911"/>
  </bookViews>
  <sheets>
    <sheet name="Informações Iniciais" sheetId="1" r:id="rId1"/>
    <sheet name="Anexo I Bal Orçament" sheetId="2" r:id="rId2"/>
    <sheet name="Anexo II Função" sheetId="3" r:id="rId3"/>
    <sheet name="Anexo III RCL" sheetId="4" r:id="rId4"/>
    <sheet name="Anexo IV RPPS" sheetId="5" r:id="rId5"/>
    <sheet name="Anexo V Result Nominal" sheetId="6" r:id="rId6"/>
    <sheet name="Anexo VI Result Primário" sheetId="7" r:id="rId7"/>
    <sheet name="Anexo VII Restos a Pagar" sheetId="8" r:id="rId8"/>
    <sheet name="Anexo VIII MDE" sheetId="9" r:id="rId9"/>
    <sheet name="Anexo VIII MDE Consorciados" sheetId="10" r:id="rId10"/>
    <sheet name="Anexo IX Oper Créd Desp Capital" sheetId="11" r:id="rId11"/>
    <sheet name="Anexo X Projeção RPPS" sheetId="12" r:id="rId12"/>
    <sheet name="Anexo XI Alienação" sheetId="13" r:id="rId13"/>
    <sheet name="Anexo XII Saúde 1º ao 5º bim" sheetId="14" r:id="rId14"/>
    <sheet name="Anexo XII Saúde últ bim" sheetId="15" r:id="rId15"/>
    <sheet name="Anexo XII Saúde até 5º bim Cons" sheetId="16" r:id="rId16"/>
    <sheet name="Anexo XII Saúde Últ bim Cons" sheetId="17" r:id="rId17"/>
    <sheet name="Anexo XIII Despesas PPP" sheetId="18" r:id="rId18"/>
    <sheet name="Anexo XIV Simplificado" sheetId="19" r:id="rId19"/>
  </sheets>
  <definedNames>
    <definedName name="_xlnm.Print_Area" localSheetId="2">'Anexo II Função'!$A$1:$J$77</definedName>
    <definedName name="_xlnm.Print_Area" localSheetId="10">'Anexo IX Oper Créd Desp Capital'!$A$1:$H$34</definedName>
    <definedName name="_xlnm.Print_Area" localSheetId="5">'Anexo V Result Nominal'!$A$1:$G$47</definedName>
    <definedName name="_xlnm.Print_Area" localSheetId="6">'Anexo VI Result Primário'!$A$1:$E$65</definedName>
    <definedName name="_xlnm.Print_Area" localSheetId="7">'Anexo VII Restos a Pagar'!$A$1:$K$29</definedName>
    <definedName name="_xlnm.Print_Area" localSheetId="8">'Anexo VIII MDE'!$A$1:$F$163</definedName>
    <definedName name="_xlnm.Print_Area" localSheetId="11">'Anexo X Projeção RPPS'!$A$1:$E$90</definedName>
    <definedName name="_xlnm.Print_Area" localSheetId="12">'Anexo XI Alienação'!$A$1:$E$37</definedName>
    <definedName name="_xlnm.Print_Area" localSheetId="13">'Anexo XII Saúde 1º ao 5º bim'!$A$1:$G$146</definedName>
    <definedName name="_xlnm.Print_Area" localSheetId="15">'Anexo XII Saúde até 5º bim Cons'!$A$1:$G$37</definedName>
    <definedName name="_xlnm.Print_Area" localSheetId="14">'Anexo XII Saúde últ bim'!$A$1:$G$145</definedName>
    <definedName name="_xlnm.Print_Area" localSheetId="16">'Anexo XII Saúde Últ bim Cons'!$A$1:$G$37</definedName>
    <definedName name="_xlnm.Print_Area" localSheetId="17">'Anexo XIII Despesas PPP'!$A$1:$L$49</definedName>
    <definedName name="_xlnm.Print_Area" localSheetId="18">'Anexo XIV Simplificado'!$A$1:$E$89</definedName>
    <definedName name="_xlnm.Print_Area" localSheetId="0">'Informações Iniciais'!$A$1:$B$22</definedName>
  </definedNames>
  <calcPr calcId="145621"/>
</workbook>
</file>

<file path=xl/calcChain.xml><?xml version="1.0" encoding="utf-8"?>
<calcChain xmlns="http://schemas.openxmlformats.org/spreadsheetml/2006/main">
  <c r="B48" i="19" l="1"/>
  <c r="C48" i="19"/>
  <c r="D48" i="19"/>
  <c r="E48" i="19"/>
  <c r="B53" i="19"/>
  <c r="C53" i="19"/>
  <c r="D53" i="19"/>
  <c r="E53" i="19"/>
  <c r="B58" i="19"/>
  <c r="C58" i="19"/>
  <c r="D58" i="19"/>
  <c r="E58" i="19"/>
  <c r="B73" i="19"/>
  <c r="C73" i="19"/>
  <c r="D73" i="19"/>
  <c r="E73" i="19"/>
  <c r="B77" i="19"/>
  <c r="C77" i="19"/>
  <c r="D77" i="19"/>
  <c r="E77" i="19"/>
  <c r="B14" i="18"/>
  <c r="E14" i="18"/>
  <c r="H14" i="18"/>
  <c r="K15" i="18"/>
  <c r="K14" i="18"/>
  <c r="K16" i="18"/>
  <c r="K17" i="18"/>
  <c r="B18" i="18"/>
  <c r="E18" i="18"/>
  <c r="H18" i="18"/>
  <c r="K19" i="18"/>
  <c r="K18" i="18"/>
  <c r="K23" i="18"/>
  <c r="K20" i="18"/>
  <c r="K21" i="18"/>
  <c r="K22" i="18"/>
  <c r="B23" i="18"/>
  <c r="E23" i="18"/>
  <c r="H23" i="18"/>
  <c r="B24" i="18"/>
  <c r="E24" i="18"/>
  <c r="H24" i="18"/>
  <c r="K25" i="18"/>
  <c r="K24" i="18"/>
  <c r="K26" i="18"/>
  <c r="K27" i="18"/>
  <c r="B28" i="18"/>
  <c r="E28" i="18"/>
  <c r="H28" i="18"/>
  <c r="K28" i="18"/>
  <c r="K29" i="18"/>
  <c r="K30" i="18"/>
  <c r="B35" i="18"/>
  <c r="B45" i="18"/>
  <c r="C35" i="18"/>
  <c r="D35" i="18"/>
  <c r="E35" i="18"/>
  <c r="F35" i="18"/>
  <c r="F45" i="18"/>
  <c r="G35" i="18"/>
  <c r="H35" i="18"/>
  <c r="I35" i="18"/>
  <c r="J35" i="18"/>
  <c r="J45" i="18"/>
  <c r="K35" i="18"/>
  <c r="L35" i="18"/>
  <c r="B40" i="18"/>
  <c r="C40" i="18"/>
  <c r="C45" i="18"/>
  <c r="D40" i="18"/>
  <c r="E40" i="18"/>
  <c r="F40" i="18"/>
  <c r="G40" i="18"/>
  <c r="G45" i="18"/>
  <c r="H40" i="18"/>
  <c r="I40" i="18"/>
  <c r="J40" i="18"/>
  <c r="K40" i="18"/>
  <c r="K45" i="18"/>
  <c r="L40" i="18"/>
  <c r="D45" i="18"/>
  <c r="E45" i="18"/>
  <c r="H45" i="18"/>
  <c r="I45" i="18"/>
  <c r="L45" i="18"/>
  <c r="B47" i="18"/>
  <c r="C47" i="18"/>
  <c r="D47" i="18"/>
  <c r="E47" i="18"/>
  <c r="F47" i="18"/>
  <c r="G47" i="18"/>
  <c r="H47" i="18"/>
  <c r="I47" i="18"/>
  <c r="J47" i="18"/>
  <c r="K47" i="18"/>
  <c r="L47" i="18"/>
  <c r="B13" i="17"/>
  <c r="B21" i="17"/>
  <c r="G21" i="17"/>
  <c r="D13" i="17"/>
  <c r="E13" i="17"/>
  <c r="G14" i="17"/>
  <c r="G15" i="17"/>
  <c r="G16" i="17"/>
  <c r="B17" i="17"/>
  <c r="D17" i="17"/>
  <c r="D21" i="17"/>
  <c r="E17" i="17"/>
  <c r="G17" i="17"/>
  <c r="G18" i="17"/>
  <c r="G19" i="17"/>
  <c r="G20" i="17"/>
  <c r="E21" i="17"/>
  <c r="D27" i="17"/>
  <c r="E27" i="17"/>
  <c r="E35" i="17"/>
  <c r="E37" i="17"/>
  <c r="D35" i="17"/>
  <c r="B13" i="16"/>
  <c r="D13" i="16"/>
  <c r="E13" i="16"/>
  <c r="F13" i="16"/>
  <c r="G13" i="16"/>
  <c r="E14" i="16"/>
  <c r="G14" i="16"/>
  <c r="E15" i="16"/>
  <c r="G15" i="16"/>
  <c r="E16" i="16"/>
  <c r="G16" i="16"/>
  <c r="B17" i="16"/>
  <c r="E17" i="16"/>
  <c r="D17" i="16"/>
  <c r="F17" i="16"/>
  <c r="F21" i="16"/>
  <c r="F37" i="16"/>
  <c r="G17" i="16"/>
  <c r="E18" i="16"/>
  <c r="G18" i="16"/>
  <c r="E19" i="16"/>
  <c r="G19" i="16"/>
  <c r="E20" i="16"/>
  <c r="G20" i="16"/>
  <c r="B21" i="16"/>
  <c r="E21" i="16"/>
  <c r="D21" i="16"/>
  <c r="G21" i="16"/>
  <c r="G26" i="16"/>
  <c r="B27" i="16"/>
  <c r="D27" i="16"/>
  <c r="D35" i="16"/>
  <c r="D37" i="16"/>
  <c r="F27" i="16"/>
  <c r="G28" i="16"/>
  <c r="G30" i="16"/>
  <c r="G32" i="16"/>
  <c r="G34" i="16"/>
  <c r="B35" i="16"/>
  <c r="F35" i="16"/>
  <c r="B13" i="15"/>
  <c r="C13" i="15"/>
  <c r="D13" i="15"/>
  <c r="F13" i="15"/>
  <c r="F14" i="15"/>
  <c r="F15" i="15"/>
  <c r="F16" i="15"/>
  <c r="F17" i="15"/>
  <c r="F18" i="15"/>
  <c r="F19" i="15"/>
  <c r="F20" i="15"/>
  <c r="F21" i="15"/>
  <c r="F23" i="15"/>
  <c r="F24" i="15"/>
  <c r="F25" i="15"/>
  <c r="F26" i="15"/>
  <c r="F27" i="15"/>
  <c r="B28" i="15"/>
  <c r="B22" i="15"/>
  <c r="B31" i="15"/>
  <c r="C28" i="15"/>
  <c r="F28" i="15"/>
  <c r="D28" i="15"/>
  <c r="D22" i="15"/>
  <c r="D31" i="15"/>
  <c r="F76" i="15"/>
  <c r="F78" i="15"/>
  <c r="F29" i="15"/>
  <c r="F30" i="15"/>
  <c r="B36" i="15"/>
  <c r="B44" i="15"/>
  <c r="C36" i="15"/>
  <c r="D36" i="15"/>
  <c r="F36" i="15"/>
  <c r="F37" i="15"/>
  <c r="F38" i="15"/>
  <c r="F39" i="15"/>
  <c r="F40" i="15"/>
  <c r="F41" i="15"/>
  <c r="F42" i="15"/>
  <c r="F43" i="15"/>
  <c r="C44" i="15"/>
  <c r="F44" i="15"/>
  <c r="D44" i="15"/>
  <c r="B49" i="15"/>
  <c r="C49" i="15"/>
  <c r="G49" i="15"/>
  <c r="D49" i="15"/>
  <c r="E49" i="15"/>
  <c r="G50" i="15"/>
  <c r="G51" i="15"/>
  <c r="G52" i="15"/>
  <c r="B53" i="15"/>
  <c r="C53" i="15"/>
  <c r="G53" i="15"/>
  <c r="D53" i="15"/>
  <c r="E53" i="15"/>
  <c r="G54" i="15"/>
  <c r="G55" i="15"/>
  <c r="G56" i="15"/>
  <c r="B57" i="15"/>
  <c r="C57" i="15"/>
  <c r="G57" i="15"/>
  <c r="D57" i="15"/>
  <c r="E57" i="15"/>
  <c r="G62" i="15"/>
  <c r="G63" i="15"/>
  <c r="B64" i="15"/>
  <c r="C64" i="15"/>
  <c r="G64" i="15"/>
  <c r="D64" i="15"/>
  <c r="E64" i="15"/>
  <c r="G65" i="15"/>
  <c r="G66" i="15"/>
  <c r="G67" i="15"/>
  <c r="G68" i="15"/>
  <c r="G69" i="15"/>
  <c r="G70" i="15"/>
  <c r="G71" i="15"/>
  <c r="B72" i="15"/>
  <c r="C72" i="15"/>
  <c r="G72" i="15"/>
  <c r="D72" i="15"/>
  <c r="F74" i="15"/>
  <c r="E72" i="15"/>
  <c r="C93" i="15"/>
  <c r="D93" i="15"/>
  <c r="E93" i="15"/>
  <c r="F93" i="15"/>
  <c r="G93" i="15"/>
  <c r="C111" i="15"/>
  <c r="D111" i="15"/>
  <c r="F111" i="15"/>
  <c r="C128" i="15"/>
  <c r="D128" i="15"/>
  <c r="F128" i="15"/>
  <c r="G133" i="15"/>
  <c r="G134" i="15"/>
  <c r="G135" i="15"/>
  <c r="G136" i="15"/>
  <c r="G137" i="15"/>
  <c r="G138" i="15"/>
  <c r="G139" i="15"/>
  <c r="B140" i="15"/>
  <c r="C140" i="15"/>
  <c r="D140" i="15"/>
  <c r="E140" i="15"/>
  <c r="G140" i="15"/>
  <c r="B13" i="14"/>
  <c r="C13" i="14"/>
  <c r="D13" i="14"/>
  <c r="F13" i="14"/>
  <c r="F14" i="14"/>
  <c r="F15" i="14"/>
  <c r="F16" i="14"/>
  <c r="F17" i="14"/>
  <c r="F18" i="14"/>
  <c r="F19" i="14"/>
  <c r="F20" i="14"/>
  <c r="F21" i="14"/>
  <c r="F23" i="14"/>
  <c r="F24" i="14"/>
  <c r="F25" i="14"/>
  <c r="F26" i="14"/>
  <c r="F27" i="14"/>
  <c r="B28" i="14"/>
  <c r="B22" i="14"/>
  <c r="B31" i="14"/>
  <c r="C28" i="14"/>
  <c r="C22" i="14"/>
  <c r="C31" i="14"/>
  <c r="F31" i="14"/>
  <c r="D28" i="14"/>
  <c r="D22" i="14"/>
  <c r="F29" i="14"/>
  <c r="F30" i="14"/>
  <c r="B36" i="14"/>
  <c r="B44" i="14"/>
  <c r="C36" i="14"/>
  <c r="F36" i="14"/>
  <c r="C44" i="14"/>
  <c r="D36" i="14"/>
  <c r="F37" i="14"/>
  <c r="F38" i="14"/>
  <c r="F39" i="14"/>
  <c r="F40" i="14"/>
  <c r="F41" i="14"/>
  <c r="F42" i="14"/>
  <c r="F43" i="14"/>
  <c r="D44" i="14"/>
  <c r="B49" i="14"/>
  <c r="C49" i="14"/>
  <c r="C57" i="14"/>
  <c r="C74" i="14"/>
  <c r="D49" i="14"/>
  <c r="F49" i="14"/>
  <c r="E50" i="14"/>
  <c r="G50" i="14"/>
  <c r="E51" i="14"/>
  <c r="G51" i="14"/>
  <c r="E52" i="14"/>
  <c r="G52" i="14"/>
  <c r="B53" i="14"/>
  <c r="B57" i="14"/>
  <c r="B74" i="14"/>
  <c r="C53" i="14"/>
  <c r="D53" i="14"/>
  <c r="E53" i="14"/>
  <c r="F53" i="14"/>
  <c r="F57" i="14"/>
  <c r="G53" i="14"/>
  <c r="E54" i="14"/>
  <c r="G54" i="14"/>
  <c r="E55" i="14"/>
  <c r="G55" i="14"/>
  <c r="E56" i="14"/>
  <c r="G56" i="14"/>
  <c r="B64" i="14"/>
  <c r="C64" i="14"/>
  <c r="D64" i="14"/>
  <c r="F64" i="14"/>
  <c r="B72" i="14"/>
  <c r="C72" i="14"/>
  <c r="D72" i="14"/>
  <c r="F72" i="14"/>
  <c r="C93" i="14"/>
  <c r="D93" i="14"/>
  <c r="E93" i="14"/>
  <c r="F93" i="14"/>
  <c r="G93" i="14"/>
  <c r="C111" i="14"/>
  <c r="D111" i="14"/>
  <c r="F111" i="14"/>
  <c r="C128" i="14"/>
  <c r="D128" i="14"/>
  <c r="F128" i="14"/>
  <c r="B140" i="14"/>
  <c r="C140" i="14"/>
  <c r="D140" i="14"/>
  <c r="E133" i="14"/>
  <c r="F140" i="14"/>
  <c r="G133" i="14"/>
  <c r="B12" i="13"/>
  <c r="C12" i="13"/>
  <c r="E12" i="13"/>
  <c r="E13" i="13"/>
  <c r="E14" i="13"/>
  <c r="B22" i="13"/>
  <c r="B21" i="13"/>
  <c r="E21" i="13"/>
  <c r="C22" i="13"/>
  <c r="C21" i="13"/>
  <c r="C32" i="13"/>
  <c r="E32" i="13"/>
  <c r="D22" i="13"/>
  <c r="D21" i="13"/>
  <c r="E23" i="13"/>
  <c r="E24" i="13"/>
  <c r="E25" i="13"/>
  <c r="B26" i="13"/>
  <c r="C26" i="13"/>
  <c r="D26" i="13"/>
  <c r="E26" i="13"/>
  <c r="E27" i="13"/>
  <c r="E28" i="13"/>
  <c r="D13" i="12"/>
  <c r="A14" i="12"/>
  <c r="D14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A15" i="12"/>
  <c r="D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H13" i="11"/>
  <c r="H28" i="11"/>
  <c r="H20" i="11"/>
  <c r="H21" i="11"/>
  <c r="H22" i="11"/>
  <c r="B24" i="11"/>
  <c r="D24" i="11"/>
  <c r="F24" i="11"/>
  <c r="H24" i="11"/>
  <c r="B28" i="11"/>
  <c r="D28" i="11"/>
  <c r="B12" i="10"/>
  <c r="E12" i="10"/>
  <c r="C12" i="10"/>
  <c r="D12" i="10"/>
  <c r="E13" i="10"/>
  <c r="E14" i="10"/>
  <c r="B15" i="10"/>
  <c r="C15" i="10"/>
  <c r="D15" i="10"/>
  <c r="D22" i="10"/>
  <c r="D31" i="10"/>
  <c r="E15" i="10"/>
  <c r="E16" i="10"/>
  <c r="E17" i="10"/>
  <c r="E18" i="10"/>
  <c r="E19" i="10"/>
  <c r="E20" i="10"/>
  <c r="E21" i="10"/>
  <c r="B22" i="10"/>
  <c r="E22" i="10"/>
  <c r="C22" i="10"/>
  <c r="D30" i="10"/>
  <c r="B14" i="9"/>
  <c r="B13" i="9"/>
  <c r="C14" i="9"/>
  <c r="C13" i="9"/>
  <c r="D14" i="9"/>
  <c r="D13" i="9"/>
  <c r="E14" i="9"/>
  <c r="F15" i="9"/>
  <c r="F16" i="9"/>
  <c r="F17" i="9"/>
  <c r="F18" i="9"/>
  <c r="F19" i="9"/>
  <c r="B20" i="9"/>
  <c r="C20" i="9"/>
  <c r="D20" i="9"/>
  <c r="E20" i="9"/>
  <c r="E13" i="9"/>
  <c r="F21" i="9"/>
  <c r="F22" i="9"/>
  <c r="F23" i="9"/>
  <c r="F24" i="9"/>
  <c r="F25" i="9"/>
  <c r="B26" i="9"/>
  <c r="C26" i="9"/>
  <c r="F26" i="9"/>
  <c r="D26" i="9"/>
  <c r="E26" i="9"/>
  <c r="F27" i="9"/>
  <c r="F28" i="9"/>
  <c r="F29" i="9"/>
  <c r="F30" i="9"/>
  <c r="F31" i="9"/>
  <c r="B32" i="9"/>
  <c r="C32" i="9"/>
  <c r="D32" i="9"/>
  <c r="E32" i="9"/>
  <c r="F32" i="9"/>
  <c r="F33" i="9"/>
  <c r="F34" i="9"/>
  <c r="F35" i="9"/>
  <c r="F36" i="9"/>
  <c r="F37" i="9"/>
  <c r="B38" i="9"/>
  <c r="C38" i="9"/>
  <c r="F38" i="9"/>
  <c r="D38" i="9"/>
  <c r="E38" i="9"/>
  <c r="F39" i="9"/>
  <c r="F40" i="9"/>
  <c r="F41" i="9"/>
  <c r="F42" i="9"/>
  <c r="F43" i="9"/>
  <c r="B44" i="9"/>
  <c r="B54" i="9"/>
  <c r="B109" i="9"/>
  <c r="B45" i="9"/>
  <c r="C45" i="9"/>
  <c r="C44" i="9"/>
  <c r="D45" i="9"/>
  <c r="D44" i="9"/>
  <c r="E45" i="9"/>
  <c r="E44" i="9"/>
  <c r="E54" i="9"/>
  <c r="E109" i="9"/>
  <c r="F46" i="9"/>
  <c r="F47" i="9"/>
  <c r="F48" i="9"/>
  <c r="F49" i="9"/>
  <c r="F50" i="9"/>
  <c r="F51" i="9"/>
  <c r="F52" i="9"/>
  <c r="F53" i="9"/>
  <c r="F58" i="9"/>
  <c r="B59" i="9"/>
  <c r="C59" i="9"/>
  <c r="D59" i="9"/>
  <c r="E59" i="9"/>
  <c r="F59" i="9"/>
  <c r="F60" i="9"/>
  <c r="F61" i="9"/>
  <c r="F62" i="9"/>
  <c r="B63" i="9"/>
  <c r="B68" i="9"/>
  <c r="C63" i="9"/>
  <c r="D63" i="9"/>
  <c r="E63" i="9"/>
  <c r="F63" i="9"/>
  <c r="F64" i="9"/>
  <c r="F65" i="9"/>
  <c r="F66" i="9"/>
  <c r="F67" i="9"/>
  <c r="C68" i="9"/>
  <c r="D68" i="9"/>
  <c r="E68" i="9"/>
  <c r="F68" i="9"/>
  <c r="B73" i="9"/>
  <c r="C73" i="9"/>
  <c r="F73" i="9"/>
  <c r="D73" i="9"/>
  <c r="E73" i="9"/>
  <c r="F74" i="9"/>
  <c r="F75" i="9"/>
  <c r="F76" i="9"/>
  <c r="F77" i="9"/>
  <c r="F78" i="9"/>
  <c r="F79" i="9"/>
  <c r="B80" i="9"/>
  <c r="C80" i="9"/>
  <c r="D80" i="9"/>
  <c r="E80" i="9"/>
  <c r="F80" i="9"/>
  <c r="F81" i="9"/>
  <c r="F82" i="9"/>
  <c r="F83" i="9"/>
  <c r="B84" i="9"/>
  <c r="D84" i="9"/>
  <c r="E84" i="9"/>
  <c r="E85" i="9"/>
  <c r="E86" i="9"/>
  <c r="B90" i="9"/>
  <c r="C90" i="9"/>
  <c r="D90" i="9"/>
  <c r="E90" i="9"/>
  <c r="E96" i="9"/>
  <c r="F90" i="9"/>
  <c r="F91" i="9"/>
  <c r="F92" i="9"/>
  <c r="B93" i="9"/>
  <c r="C93" i="9"/>
  <c r="D93" i="9"/>
  <c r="E93" i="9"/>
  <c r="F93" i="9"/>
  <c r="F94" i="9"/>
  <c r="F95" i="9"/>
  <c r="C96" i="9"/>
  <c r="F96" i="9"/>
  <c r="D96" i="9"/>
  <c r="F100" i="9"/>
  <c r="F101" i="9"/>
  <c r="B113" i="9"/>
  <c r="C113" i="9"/>
  <c r="D113" i="9"/>
  <c r="D123" i="9"/>
  <c r="E113" i="9"/>
  <c r="F114" i="9"/>
  <c r="F115" i="9"/>
  <c r="B116" i="9"/>
  <c r="C116" i="9"/>
  <c r="D116" i="9"/>
  <c r="E116" i="9"/>
  <c r="F116" i="9"/>
  <c r="F117" i="9"/>
  <c r="F118" i="9"/>
  <c r="F119" i="9"/>
  <c r="F120" i="9"/>
  <c r="F121" i="9"/>
  <c r="F122" i="9"/>
  <c r="B123" i="9"/>
  <c r="E127" i="9"/>
  <c r="E134" i="9"/>
  <c r="E128" i="9"/>
  <c r="G128" i="9"/>
  <c r="E129" i="9"/>
  <c r="G129" i="9"/>
  <c r="E133" i="9"/>
  <c r="F141" i="9"/>
  <c r="F142" i="9"/>
  <c r="F143" i="9"/>
  <c r="F144" i="9"/>
  <c r="B145" i="9"/>
  <c r="C145" i="9"/>
  <c r="F145" i="9"/>
  <c r="D145" i="9"/>
  <c r="E145" i="9"/>
  <c r="B16" i="8"/>
  <c r="C16" i="8"/>
  <c r="D16" i="8"/>
  <c r="D28" i="8"/>
  <c r="E16" i="8"/>
  <c r="E28" i="8"/>
  <c r="F16" i="8"/>
  <c r="G16" i="8"/>
  <c r="H16" i="8"/>
  <c r="H28" i="8"/>
  <c r="I16" i="8"/>
  <c r="I28" i="8"/>
  <c r="J16" i="8"/>
  <c r="K16" i="8"/>
  <c r="B28" i="8"/>
  <c r="C28" i="8"/>
  <c r="F28" i="8"/>
  <c r="G28" i="8"/>
  <c r="J28" i="8"/>
  <c r="K28" i="8"/>
  <c r="B15" i="7"/>
  <c r="B13" i="7"/>
  <c r="C15" i="7"/>
  <c r="C13" i="7"/>
  <c r="D15" i="7"/>
  <c r="D13" i="7"/>
  <c r="E15" i="7"/>
  <c r="E13" i="7"/>
  <c r="B18" i="7"/>
  <c r="C18" i="7"/>
  <c r="D18" i="7"/>
  <c r="E18" i="7"/>
  <c r="B21" i="7"/>
  <c r="C21" i="7"/>
  <c r="D21" i="7"/>
  <c r="E21" i="7"/>
  <c r="B24" i="7"/>
  <c r="C24" i="7"/>
  <c r="D24" i="7"/>
  <c r="E24" i="7"/>
  <c r="B31" i="7"/>
  <c r="B27" i="7"/>
  <c r="B35" i="7"/>
  <c r="B36" i="7"/>
  <c r="B58" i="7"/>
  <c r="C31" i="7"/>
  <c r="C27" i="7"/>
  <c r="C35" i="7"/>
  <c r="D31" i="7"/>
  <c r="D27" i="7"/>
  <c r="D35" i="7"/>
  <c r="D36" i="7"/>
  <c r="E31" i="7"/>
  <c r="E27" i="7"/>
  <c r="E35" i="7"/>
  <c r="E36" i="7"/>
  <c r="B41" i="7"/>
  <c r="C41" i="7"/>
  <c r="D41" i="7"/>
  <c r="D45" i="7"/>
  <c r="E41" i="7"/>
  <c r="B45" i="7"/>
  <c r="C45" i="7"/>
  <c r="E45" i="7"/>
  <c r="B48" i="7"/>
  <c r="B46" i="7"/>
  <c r="B53" i="7"/>
  <c r="B56" i="7"/>
  <c r="C48" i="7"/>
  <c r="C46" i="7"/>
  <c r="C53" i="7"/>
  <c r="C56" i="7"/>
  <c r="D48" i="7"/>
  <c r="D46" i="7"/>
  <c r="D53" i="7"/>
  <c r="E48" i="7"/>
  <c r="E46" i="7"/>
  <c r="E53" i="7"/>
  <c r="E56" i="7"/>
  <c r="B14" i="6"/>
  <c r="B18" i="6"/>
  <c r="D14" i="6"/>
  <c r="F14" i="6"/>
  <c r="F18" i="6"/>
  <c r="F21" i="6"/>
  <c r="B26" i="6"/>
  <c r="D18" i="6"/>
  <c r="D21" i="6"/>
  <c r="B21" i="6"/>
  <c r="B36" i="6"/>
  <c r="B44" i="6"/>
  <c r="B46" i="6"/>
  <c r="D36" i="6"/>
  <c r="F36" i="6"/>
  <c r="B39" i="6"/>
  <c r="D39" i="6"/>
  <c r="F39" i="6"/>
  <c r="F44" i="6"/>
  <c r="F46" i="6"/>
  <c r="D44" i="6"/>
  <c r="D46" i="6"/>
  <c r="E15" i="5"/>
  <c r="E14" i="5"/>
  <c r="E13" i="5"/>
  <c r="E39" i="5"/>
  <c r="B16" i="5"/>
  <c r="B15" i="5"/>
  <c r="B14" i="5"/>
  <c r="B13" i="5"/>
  <c r="B39" i="5"/>
  <c r="C16" i="5"/>
  <c r="C15" i="5"/>
  <c r="C14" i="5"/>
  <c r="C13" i="5"/>
  <c r="C39" i="5"/>
  <c r="D16" i="5"/>
  <c r="D15" i="5"/>
  <c r="D14" i="5"/>
  <c r="D13" i="5"/>
  <c r="D39" i="5"/>
  <c r="E16" i="5"/>
  <c r="F16" i="5"/>
  <c r="F15" i="5"/>
  <c r="F14" i="5"/>
  <c r="F13" i="5"/>
  <c r="F39" i="5"/>
  <c r="G16" i="5"/>
  <c r="G15" i="5"/>
  <c r="G14" i="5"/>
  <c r="G13" i="5"/>
  <c r="G39" i="5"/>
  <c r="H16" i="5"/>
  <c r="H15" i="5"/>
  <c r="H14" i="5"/>
  <c r="H13" i="5"/>
  <c r="H39" i="5"/>
  <c r="I16" i="5"/>
  <c r="I15" i="5"/>
  <c r="I14" i="5"/>
  <c r="I13" i="5"/>
  <c r="I39" i="5"/>
  <c r="B20" i="5"/>
  <c r="C20" i="5"/>
  <c r="D20" i="5"/>
  <c r="E20" i="5"/>
  <c r="F20" i="5"/>
  <c r="G20" i="5"/>
  <c r="H20" i="5"/>
  <c r="I20" i="5"/>
  <c r="B25" i="5"/>
  <c r="C25" i="5"/>
  <c r="D25" i="5"/>
  <c r="E25" i="5"/>
  <c r="F25" i="5"/>
  <c r="G25" i="5"/>
  <c r="H25" i="5"/>
  <c r="I25" i="5"/>
  <c r="B30" i="5"/>
  <c r="C30" i="5"/>
  <c r="D30" i="5"/>
  <c r="E30" i="5"/>
  <c r="F30" i="5"/>
  <c r="G30" i="5"/>
  <c r="H30" i="5"/>
  <c r="I30" i="5"/>
  <c r="B33" i="5"/>
  <c r="C33" i="5"/>
  <c r="D33" i="5"/>
  <c r="E33" i="5"/>
  <c r="F33" i="5"/>
  <c r="G33" i="5"/>
  <c r="H33" i="5"/>
  <c r="I33" i="5"/>
  <c r="B45" i="5"/>
  <c r="C45" i="5"/>
  <c r="C44" i="5"/>
  <c r="C61" i="5"/>
  <c r="D45" i="5"/>
  <c r="D44" i="5"/>
  <c r="D61" i="5"/>
  <c r="E45" i="5"/>
  <c r="F45" i="5"/>
  <c r="G45" i="5"/>
  <c r="G44" i="5"/>
  <c r="G61" i="5"/>
  <c r="H45" i="5"/>
  <c r="H44" i="5"/>
  <c r="H61" i="5"/>
  <c r="I45" i="5"/>
  <c r="B49" i="5"/>
  <c r="B48" i="5"/>
  <c r="C49" i="5"/>
  <c r="C48" i="5"/>
  <c r="D49" i="5"/>
  <c r="D48" i="5"/>
  <c r="E49" i="5"/>
  <c r="E48" i="5"/>
  <c r="E44" i="5"/>
  <c r="E61" i="5"/>
  <c r="F49" i="5"/>
  <c r="F48" i="5"/>
  <c r="G49" i="5"/>
  <c r="G48" i="5"/>
  <c r="H49" i="5"/>
  <c r="H48" i="5"/>
  <c r="I49" i="5"/>
  <c r="I48" i="5"/>
  <c r="B53" i="5"/>
  <c r="C53" i="5"/>
  <c r="D53" i="5"/>
  <c r="E53" i="5"/>
  <c r="F53" i="5"/>
  <c r="G53" i="5"/>
  <c r="H53" i="5"/>
  <c r="I53" i="5"/>
  <c r="B57" i="5"/>
  <c r="C57" i="5"/>
  <c r="D57" i="5"/>
  <c r="E57" i="5"/>
  <c r="F57" i="5"/>
  <c r="G57" i="5"/>
  <c r="H57" i="5"/>
  <c r="I57" i="5"/>
  <c r="E68" i="5"/>
  <c r="B69" i="5"/>
  <c r="B68" i="5"/>
  <c r="C69" i="5"/>
  <c r="C68" i="5"/>
  <c r="D69" i="5"/>
  <c r="D68" i="5"/>
  <c r="E69" i="5"/>
  <c r="F69" i="5"/>
  <c r="F68" i="5"/>
  <c r="G69" i="5"/>
  <c r="G68" i="5"/>
  <c r="H69" i="5"/>
  <c r="H68" i="5"/>
  <c r="I69" i="5"/>
  <c r="I68" i="5"/>
  <c r="B73" i="5"/>
  <c r="C73" i="5"/>
  <c r="D73" i="5"/>
  <c r="E73" i="5"/>
  <c r="F73" i="5"/>
  <c r="G73" i="5"/>
  <c r="H73" i="5"/>
  <c r="I73" i="5"/>
  <c r="B94" i="5"/>
  <c r="B93" i="5"/>
  <c r="B92" i="5"/>
  <c r="B91" i="5"/>
  <c r="B112" i="5"/>
  <c r="C94" i="5"/>
  <c r="C93" i="5"/>
  <c r="C92" i="5"/>
  <c r="C91" i="5"/>
  <c r="C112" i="5"/>
  <c r="D94" i="5"/>
  <c r="D93" i="5"/>
  <c r="D92" i="5"/>
  <c r="D91" i="5"/>
  <c r="D112" i="5"/>
  <c r="E94" i="5"/>
  <c r="E93" i="5"/>
  <c r="E92" i="5"/>
  <c r="E91" i="5"/>
  <c r="E112" i="5"/>
  <c r="F94" i="5"/>
  <c r="F93" i="5"/>
  <c r="F92" i="5"/>
  <c r="F91" i="5"/>
  <c r="F112" i="5"/>
  <c r="G94" i="5"/>
  <c r="G93" i="5"/>
  <c r="G92" i="5"/>
  <c r="G91" i="5"/>
  <c r="G112" i="5"/>
  <c r="H94" i="5"/>
  <c r="H93" i="5"/>
  <c r="H92" i="5"/>
  <c r="H91" i="5"/>
  <c r="H112" i="5"/>
  <c r="I94" i="5"/>
  <c r="I93" i="5"/>
  <c r="I92" i="5"/>
  <c r="I91" i="5"/>
  <c r="I112" i="5"/>
  <c r="B98" i="5"/>
  <c r="C98" i="5"/>
  <c r="D98" i="5"/>
  <c r="E98" i="5"/>
  <c r="F98" i="5"/>
  <c r="G98" i="5"/>
  <c r="H98" i="5"/>
  <c r="I98" i="5"/>
  <c r="B107" i="5"/>
  <c r="C107" i="5"/>
  <c r="D107" i="5"/>
  <c r="E107" i="5"/>
  <c r="F107" i="5"/>
  <c r="G107" i="5"/>
  <c r="H107" i="5"/>
  <c r="I107" i="5"/>
  <c r="B117" i="5"/>
  <c r="C117" i="5"/>
  <c r="D117" i="5"/>
  <c r="E117" i="5"/>
  <c r="F117" i="5"/>
  <c r="G117" i="5"/>
  <c r="H117" i="5"/>
  <c r="I117" i="5"/>
  <c r="B120" i="5"/>
  <c r="C120" i="5"/>
  <c r="D120" i="5"/>
  <c r="E120" i="5"/>
  <c r="F120" i="5"/>
  <c r="G120" i="5"/>
  <c r="H120" i="5"/>
  <c r="I120" i="5"/>
  <c r="B13" i="4"/>
  <c r="C13" i="4"/>
  <c r="D13" i="4"/>
  <c r="E13" i="4"/>
  <c r="F13" i="4"/>
  <c r="G13" i="4"/>
  <c r="H13" i="4"/>
  <c r="I13" i="4"/>
  <c r="J13" i="4"/>
  <c r="K13" i="4"/>
  <c r="L13" i="4"/>
  <c r="M13" i="4"/>
  <c r="O13" i="4"/>
  <c r="N14" i="4"/>
  <c r="N15" i="4"/>
  <c r="N16" i="4"/>
  <c r="N17" i="4"/>
  <c r="N18" i="4"/>
  <c r="N19" i="4"/>
  <c r="N20" i="4"/>
  <c r="N21" i="4"/>
  <c r="G22" i="4"/>
  <c r="G32" i="4"/>
  <c r="N23" i="4"/>
  <c r="N24" i="4"/>
  <c r="N25" i="4"/>
  <c r="N26" i="4"/>
  <c r="N27" i="4"/>
  <c r="N28" i="4"/>
  <c r="B29" i="4"/>
  <c r="B22" i="4"/>
  <c r="C29" i="4"/>
  <c r="C22" i="4"/>
  <c r="C32" i="4"/>
  <c r="D29" i="4"/>
  <c r="D22" i="4"/>
  <c r="D32" i="4"/>
  <c r="E29" i="4"/>
  <c r="E22" i="4"/>
  <c r="F29" i="4"/>
  <c r="F22" i="4"/>
  <c r="G29" i="4"/>
  <c r="H29" i="4"/>
  <c r="H22" i="4"/>
  <c r="H32" i="4"/>
  <c r="I29" i="4"/>
  <c r="I22" i="4"/>
  <c r="J29" i="4"/>
  <c r="J22" i="4"/>
  <c r="K29" i="4"/>
  <c r="K22" i="4"/>
  <c r="K32" i="4"/>
  <c r="L29" i="4"/>
  <c r="L22" i="4"/>
  <c r="L32" i="4"/>
  <c r="M29" i="4"/>
  <c r="M22" i="4"/>
  <c r="O29" i="4"/>
  <c r="O22" i="4"/>
  <c r="O32" i="4"/>
  <c r="N30" i="4"/>
  <c r="N31" i="4"/>
  <c r="B13" i="3"/>
  <c r="B76" i="3"/>
  <c r="C13" i="3"/>
  <c r="D13" i="3"/>
  <c r="E13" i="3"/>
  <c r="E76" i="3"/>
  <c r="F13" i="3"/>
  <c r="F76" i="3"/>
  <c r="G13" i="3"/>
  <c r="J13" i="3"/>
  <c r="I15" i="3"/>
  <c r="J15" i="3"/>
  <c r="I17" i="3"/>
  <c r="J17" i="3"/>
  <c r="I19" i="3"/>
  <c r="J19" i="3"/>
  <c r="J21" i="3"/>
  <c r="I23" i="3"/>
  <c r="J23" i="3"/>
  <c r="I25" i="3"/>
  <c r="J25" i="3"/>
  <c r="I27" i="3"/>
  <c r="J27" i="3"/>
  <c r="J29" i="3"/>
  <c r="I31" i="3"/>
  <c r="J31" i="3"/>
  <c r="J33" i="3"/>
  <c r="I35" i="3"/>
  <c r="J35" i="3"/>
  <c r="J37" i="3"/>
  <c r="J39" i="3"/>
  <c r="I41" i="3"/>
  <c r="J41" i="3"/>
  <c r="J43" i="3"/>
  <c r="I45" i="3"/>
  <c r="J45" i="3"/>
  <c r="J47" i="3"/>
  <c r="I49" i="3"/>
  <c r="J49" i="3"/>
  <c r="I51" i="3"/>
  <c r="J51" i="3"/>
  <c r="J53" i="3"/>
  <c r="I55" i="3"/>
  <c r="J55" i="3"/>
  <c r="I57" i="3"/>
  <c r="J57" i="3"/>
  <c r="I59" i="3"/>
  <c r="J59" i="3"/>
  <c r="I61" i="3"/>
  <c r="J61" i="3"/>
  <c r="I63" i="3"/>
  <c r="J63" i="3"/>
  <c r="J65" i="3"/>
  <c r="J67" i="3"/>
  <c r="J69" i="3"/>
  <c r="J71" i="3"/>
  <c r="I73" i="3"/>
  <c r="J73" i="3"/>
  <c r="I75" i="3"/>
  <c r="J75" i="3"/>
  <c r="C76" i="3"/>
  <c r="D76" i="3"/>
  <c r="G76" i="3"/>
  <c r="H19" i="3"/>
  <c r="B15" i="2"/>
  <c r="C15" i="2"/>
  <c r="D15" i="2"/>
  <c r="E15" i="2"/>
  <c r="G15" i="2"/>
  <c r="H15" i="2"/>
  <c r="I15" i="2"/>
  <c r="F16" i="2"/>
  <c r="I16" i="2"/>
  <c r="J16" i="2"/>
  <c r="F17" i="2"/>
  <c r="I17" i="2"/>
  <c r="J17" i="2"/>
  <c r="F18" i="2"/>
  <c r="I18" i="2"/>
  <c r="J18" i="2"/>
  <c r="B19" i="2"/>
  <c r="C19" i="2"/>
  <c r="D19" i="2"/>
  <c r="D14" i="2"/>
  <c r="E19" i="2"/>
  <c r="G19" i="2"/>
  <c r="H19" i="2"/>
  <c r="F20" i="2"/>
  <c r="I20" i="2"/>
  <c r="J20" i="2"/>
  <c r="F21" i="2"/>
  <c r="I21" i="2"/>
  <c r="J21" i="2"/>
  <c r="F22" i="2"/>
  <c r="I22" i="2"/>
  <c r="J22" i="2"/>
  <c r="B23" i="2"/>
  <c r="C23" i="2"/>
  <c r="F23" i="2"/>
  <c r="D23" i="2"/>
  <c r="E23" i="2"/>
  <c r="G23" i="2"/>
  <c r="H23" i="2"/>
  <c r="I23" i="2"/>
  <c r="F24" i="2"/>
  <c r="I24" i="2"/>
  <c r="J24" i="2"/>
  <c r="F25" i="2"/>
  <c r="I25" i="2"/>
  <c r="J25" i="2"/>
  <c r="F26" i="2"/>
  <c r="I26" i="2"/>
  <c r="J26" i="2"/>
  <c r="F27" i="2"/>
  <c r="I27" i="2"/>
  <c r="J27" i="2"/>
  <c r="F28" i="2"/>
  <c r="I28" i="2"/>
  <c r="J28" i="2"/>
  <c r="F29" i="2"/>
  <c r="I29" i="2"/>
  <c r="J29" i="2"/>
  <c r="F30" i="2"/>
  <c r="I30" i="2"/>
  <c r="J30" i="2"/>
  <c r="B31" i="2"/>
  <c r="C31" i="2"/>
  <c r="I31" i="2"/>
  <c r="D31" i="2"/>
  <c r="E31" i="2"/>
  <c r="G31" i="2"/>
  <c r="H31" i="2"/>
  <c r="F32" i="2"/>
  <c r="I32" i="2"/>
  <c r="J32" i="2"/>
  <c r="F33" i="2"/>
  <c r="I33" i="2"/>
  <c r="J33" i="2"/>
  <c r="F34" i="2"/>
  <c r="I34" i="2"/>
  <c r="J34" i="2"/>
  <c r="B35" i="2"/>
  <c r="C35" i="2"/>
  <c r="F35" i="2"/>
  <c r="D35" i="2"/>
  <c r="E35" i="2"/>
  <c r="G35" i="2"/>
  <c r="H35" i="2"/>
  <c r="J35" i="2"/>
  <c r="F36" i="2"/>
  <c r="I36" i="2"/>
  <c r="J36" i="2"/>
  <c r="F37" i="2"/>
  <c r="I37" i="2"/>
  <c r="J37" i="2"/>
  <c r="F38" i="2"/>
  <c r="I38" i="2"/>
  <c r="J38" i="2"/>
  <c r="F39" i="2"/>
  <c r="I39" i="2"/>
  <c r="J39" i="2"/>
  <c r="F40" i="2"/>
  <c r="I40" i="2"/>
  <c r="J40" i="2"/>
  <c r="B41" i="2"/>
  <c r="B14" i="2"/>
  <c r="B13" i="2"/>
  <c r="B75" i="2"/>
  <c r="B83" i="2"/>
  <c r="C41" i="2"/>
  <c r="D41" i="2"/>
  <c r="E41" i="2"/>
  <c r="F41" i="2"/>
  <c r="G41" i="2"/>
  <c r="H41" i="2"/>
  <c r="I41" i="2"/>
  <c r="J41" i="2"/>
  <c r="F42" i="2"/>
  <c r="I42" i="2"/>
  <c r="J42" i="2"/>
  <c r="F43" i="2"/>
  <c r="I43" i="2"/>
  <c r="J43" i="2"/>
  <c r="F44" i="2"/>
  <c r="I44" i="2"/>
  <c r="J44" i="2"/>
  <c r="F45" i="2"/>
  <c r="I45" i="2"/>
  <c r="J45" i="2"/>
  <c r="F46" i="2"/>
  <c r="I46" i="2"/>
  <c r="J46" i="2"/>
  <c r="F47" i="2"/>
  <c r="I47" i="2"/>
  <c r="J47" i="2"/>
  <c r="B48" i="2"/>
  <c r="C48" i="2"/>
  <c r="I48" i="2"/>
  <c r="D48" i="2"/>
  <c r="E48" i="2"/>
  <c r="G48" i="2"/>
  <c r="H48" i="2"/>
  <c r="F49" i="2"/>
  <c r="I49" i="2"/>
  <c r="J49" i="2"/>
  <c r="F50" i="2"/>
  <c r="I50" i="2"/>
  <c r="J50" i="2"/>
  <c r="F51" i="2"/>
  <c r="I51" i="2"/>
  <c r="J51" i="2"/>
  <c r="F52" i="2"/>
  <c r="I52" i="2"/>
  <c r="J52" i="2"/>
  <c r="F53" i="2"/>
  <c r="I53" i="2"/>
  <c r="J53" i="2"/>
  <c r="D54" i="2"/>
  <c r="B55" i="2"/>
  <c r="B54" i="2"/>
  <c r="C55" i="2"/>
  <c r="D55" i="2"/>
  <c r="E55" i="2"/>
  <c r="F55" i="2"/>
  <c r="G55" i="2"/>
  <c r="G54" i="2"/>
  <c r="H55" i="2"/>
  <c r="I55" i="2"/>
  <c r="J55" i="2"/>
  <c r="F56" i="2"/>
  <c r="I56" i="2"/>
  <c r="J56" i="2"/>
  <c r="F57" i="2"/>
  <c r="I57" i="2"/>
  <c r="J57" i="2"/>
  <c r="B58" i="2"/>
  <c r="C58" i="2"/>
  <c r="I58" i="2"/>
  <c r="D58" i="2"/>
  <c r="E58" i="2"/>
  <c r="F58" i="2"/>
  <c r="G58" i="2"/>
  <c r="H58" i="2"/>
  <c r="J58" i="2"/>
  <c r="F59" i="2"/>
  <c r="I59" i="2"/>
  <c r="J59" i="2"/>
  <c r="F60" i="2"/>
  <c r="I60" i="2"/>
  <c r="J60" i="2"/>
  <c r="F61" i="2"/>
  <c r="I61" i="2"/>
  <c r="J61" i="2"/>
  <c r="B62" i="2"/>
  <c r="C62" i="2"/>
  <c r="D62" i="2"/>
  <c r="F62" i="2"/>
  <c r="E62" i="2"/>
  <c r="G62" i="2"/>
  <c r="H62" i="2"/>
  <c r="H54" i="2"/>
  <c r="I62" i="2"/>
  <c r="J62" i="2"/>
  <c r="F63" i="2"/>
  <c r="I63" i="2"/>
  <c r="J63" i="2"/>
  <c r="F64" i="2"/>
  <c r="I64" i="2"/>
  <c r="J64" i="2"/>
  <c r="F65" i="2"/>
  <c r="I65" i="2"/>
  <c r="J65" i="2"/>
  <c r="F66" i="2"/>
  <c r="I66" i="2"/>
  <c r="J66" i="2"/>
  <c r="F67" i="2"/>
  <c r="I67" i="2"/>
  <c r="J67" i="2"/>
  <c r="F68" i="2"/>
  <c r="I68" i="2"/>
  <c r="J68" i="2"/>
  <c r="F69" i="2"/>
  <c r="I69" i="2"/>
  <c r="J69" i="2"/>
  <c r="B70" i="2"/>
  <c r="C70" i="2"/>
  <c r="I70" i="2"/>
  <c r="D70" i="2"/>
  <c r="E70" i="2"/>
  <c r="G70" i="2"/>
  <c r="H70" i="2"/>
  <c r="F71" i="2"/>
  <c r="I71" i="2"/>
  <c r="J71" i="2"/>
  <c r="F72" i="2"/>
  <c r="I72" i="2"/>
  <c r="J72" i="2"/>
  <c r="F73" i="2"/>
  <c r="I73" i="2"/>
  <c r="J73" i="2"/>
  <c r="F74" i="2"/>
  <c r="I74" i="2"/>
  <c r="J74" i="2"/>
  <c r="B77" i="2"/>
  <c r="B76" i="2"/>
  <c r="C77" i="2"/>
  <c r="D77" i="2"/>
  <c r="D76" i="2"/>
  <c r="E77" i="2"/>
  <c r="E76" i="2"/>
  <c r="F77" i="2"/>
  <c r="G77" i="2"/>
  <c r="H77" i="2"/>
  <c r="H76" i="2"/>
  <c r="I77" i="2"/>
  <c r="J77" i="2"/>
  <c r="F78" i="2"/>
  <c r="I78" i="2"/>
  <c r="J78" i="2"/>
  <c r="F79" i="2"/>
  <c r="I79" i="2"/>
  <c r="J79" i="2"/>
  <c r="B80" i="2"/>
  <c r="C80" i="2"/>
  <c r="D80" i="2"/>
  <c r="E80" i="2"/>
  <c r="F80" i="2"/>
  <c r="G80" i="2"/>
  <c r="H80" i="2"/>
  <c r="I80" i="2"/>
  <c r="J80" i="2"/>
  <c r="F81" i="2"/>
  <c r="I81" i="2"/>
  <c r="J81" i="2"/>
  <c r="F82" i="2"/>
  <c r="I82" i="2"/>
  <c r="J82" i="2"/>
  <c r="F84" i="2"/>
  <c r="I84" i="2"/>
  <c r="F85" i="2"/>
  <c r="I85" i="2"/>
  <c r="F86" i="2"/>
  <c r="I86" i="2"/>
  <c r="J86" i="2"/>
  <c r="F87" i="2"/>
  <c r="I87" i="2"/>
  <c r="J87" i="2"/>
  <c r="F88" i="2"/>
  <c r="I88" i="2"/>
  <c r="J88" i="2"/>
  <c r="E93" i="2"/>
  <c r="E105" i="2"/>
  <c r="B94" i="2"/>
  <c r="C94" i="2"/>
  <c r="C93" i="2"/>
  <c r="C105" i="2"/>
  <c r="D94" i="2"/>
  <c r="I94" i="2"/>
  <c r="E94" i="2"/>
  <c r="F94" i="2"/>
  <c r="G94" i="2"/>
  <c r="G93" i="2"/>
  <c r="G105" i="2"/>
  <c r="H94" i="2"/>
  <c r="H93" i="2"/>
  <c r="H105" i="2"/>
  <c r="H113" i="2"/>
  <c r="D95" i="2"/>
  <c r="I95" i="2"/>
  <c r="J95" i="2"/>
  <c r="D96" i="2"/>
  <c r="I96" i="2"/>
  <c r="J96" i="2"/>
  <c r="D97" i="2"/>
  <c r="I97" i="2"/>
  <c r="B98" i="2"/>
  <c r="B93" i="2"/>
  <c r="C98" i="2"/>
  <c r="E98" i="2"/>
  <c r="F98" i="2"/>
  <c r="F93" i="2"/>
  <c r="F105" i="2"/>
  <c r="G98" i="2"/>
  <c r="H98" i="2"/>
  <c r="D99" i="2"/>
  <c r="I99" i="2"/>
  <c r="D100" i="2"/>
  <c r="I100" i="2"/>
  <c r="D101" i="2"/>
  <c r="I101" i="2"/>
  <c r="J101" i="2"/>
  <c r="D102" i="2"/>
  <c r="I102" i="2"/>
  <c r="J102" i="2"/>
  <c r="D103" i="2"/>
  <c r="I103" i="2"/>
  <c r="D104" i="2"/>
  <c r="I104" i="2"/>
  <c r="B107" i="2"/>
  <c r="D107" i="2"/>
  <c r="C107" i="2"/>
  <c r="E107" i="2"/>
  <c r="E106" i="2"/>
  <c r="F107" i="2"/>
  <c r="G107" i="2"/>
  <c r="H107" i="2"/>
  <c r="H106" i="2"/>
  <c r="D108" i="2"/>
  <c r="I108" i="2"/>
  <c r="J108" i="2"/>
  <c r="D109" i="2"/>
  <c r="I109" i="2"/>
  <c r="B110" i="2"/>
  <c r="D110" i="2"/>
  <c r="C110" i="2"/>
  <c r="C106" i="2"/>
  <c r="E110" i="2"/>
  <c r="F110" i="2"/>
  <c r="F106" i="2"/>
  <c r="G110" i="2"/>
  <c r="G106" i="2"/>
  <c r="H110" i="2"/>
  <c r="D111" i="2"/>
  <c r="I111" i="2"/>
  <c r="D112" i="2"/>
  <c r="I112" i="2"/>
  <c r="E49" i="14"/>
  <c r="D57" i="14"/>
  <c r="G72" i="14"/>
  <c r="G68" i="14"/>
  <c r="G64" i="14"/>
  <c r="G49" i="14"/>
  <c r="F44" i="14"/>
  <c r="D31" i="14"/>
  <c r="E63" i="14"/>
  <c r="E64" i="14"/>
  <c r="E65" i="14"/>
  <c r="E67" i="14"/>
  <c r="E69" i="14"/>
  <c r="E71" i="14"/>
  <c r="E72" i="14"/>
  <c r="D74" i="14"/>
  <c r="F76" i="14"/>
  <c r="F78" i="14"/>
  <c r="E57" i="14"/>
  <c r="E62" i="14"/>
  <c r="E66" i="14"/>
  <c r="E68" i="14"/>
  <c r="E70" i="14"/>
  <c r="E74" i="14"/>
  <c r="E63" i="5"/>
  <c r="E113" i="2"/>
  <c r="E115" i="2"/>
  <c r="D56" i="7"/>
  <c r="D58" i="7"/>
  <c r="J110" i="2"/>
  <c r="I110" i="2"/>
  <c r="I44" i="5"/>
  <c r="I61" i="5"/>
  <c r="I63" i="5"/>
  <c r="J107" i="2"/>
  <c r="I107" i="2"/>
  <c r="D93" i="2"/>
  <c r="B105" i="2"/>
  <c r="H115" i="2"/>
  <c r="G84" i="2"/>
  <c r="J84" i="2"/>
  <c r="F113" i="2"/>
  <c r="F115" i="2"/>
  <c r="G113" i="2"/>
  <c r="C113" i="2"/>
  <c r="C115" i="2"/>
  <c r="B106" i="2"/>
  <c r="D106" i="2"/>
  <c r="E54" i="2"/>
  <c r="D13" i="2"/>
  <c r="D75" i="2"/>
  <c r="D83" i="2"/>
  <c r="H35" i="3"/>
  <c r="H63" i="5"/>
  <c r="F74" i="14"/>
  <c r="G74" i="14"/>
  <c r="G65" i="14"/>
  <c r="G69" i="14"/>
  <c r="G57" i="14"/>
  <c r="J111" i="2"/>
  <c r="J109" i="2"/>
  <c r="J103" i="2"/>
  <c r="J99" i="2"/>
  <c r="J97" i="2"/>
  <c r="F70" i="2"/>
  <c r="C54" i="2"/>
  <c r="F48" i="2"/>
  <c r="I35" i="2"/>
  <c r="H14" i="2"/>
  <c r="H13" i="2"/>
  <c r="H75" i="2"/>
  <c r="H83" i="2"/>
  <c r="I19" i="2"/>
  <c r="F19" i="2"/>
  <c r="J19" i="2"/>
  <c r="C14" i="2"/>
  <c r="H75" i="3"/>
  <c r="H51" i="3"/>
  <c r="N13" i="4"/>
  <c r="G63" i="5"/>
  <c r="C63" i="5"/>
  <c r="E26" i="6"/>
  <c r="E58" i="7"/>
  <c r="H17" i="3"/>
  <c r="H25" i="3"/>
  <c r="H33" i="3"/>
  <c r="I33" i="3"/>
  <c r="H41" i="3"/>
  <c r="H49" i="3"/>
  <c r="H57" i="3"/>
  <c r="H65" i="3"/>
  <c r="I65" i="3"/>
  <c r="H73" i="3"/>
  <c r="H15" i="3"/>
  <c r="H23" i="3"/>
  <c r="H31" i="3"/>
  <c r="H39" i="3"/>
  <c r="I39" i="3"/>
  <c r="H47" i="3"/>
  <c r="I47" i="3"/>
  <c r="H55" i="3"/>
  <c r="H63" i="3"/>
  <c r="H71" i="3"/>
  <c r="I71" i="3"/>
  <c r="H13" i="3"/>
  <c r="I13" i="3"/>
  <c r="H21" i="3"/>
  <c r="I21" i="3"/>
  <c r="H29" i="3"/>
  <c r="I29" i="3"/>
  <c r="H37" i="3"/>
  <c r="I37" i="3"/>
  <c r="H45" i="3"/>
  <c r="H53" i="3"/>
  <c r="I53" i="3"/>
  <c r="H61" i="3"/>
  <c r="H69" i="3"/>
  <c r="I69" i="3"/>
  <c r="H59" i="3"/>
  <c r="H43" i="3"/>
  <c r="I43" i="3"/>
  <c r="H27" i="3"/>
  <c r="D63" i="5"/>
  <c r="F22" i="14"/>
  <c r="G62" i="14"/>
  <c r="G66" i="14"/>
  <c r="G70" i="14"/>
  <c r="J112" i="2"/>
  <c r="J104" i="2"/>
  <c r="J100" i="2"/>
  <c r="D98" i="2"/>
  <c r="J94" i="2"/>
  <c r="G76" i="2"/>
  <c r="C76" i="2"/>
  <c r="J70" i="2"/>
  <c r="J48" i="2"/>
  <c r="F31" i="2"/>
  <c r="J31" i="2"/>
  <c r="G14" i="2"/>
  <c r="G13" i="2"/>
  <c r="G75" i="2"/>
  <c r="G83" i="2"/>
  <c r="I76" i="3"/>
  <c r="J76" i="3"/>
  <c r="N29" i="4"/>
  <c r="J32" i="4"/>
  <c r="F32" i="4"/>
  <c r="B32" i="4"/>
  <c r="F44" i="5"/>
  <c r="F61" i="5"/>
  <c r="B44" i="5"/>
  <c r="B61" i="5"/>
  <c r="B63" i="5"/>
  <c r="F63" i="5"/>
  <c r="E123" i="9"/>
  <c r="E135" i="9"/>
  <c r="F113" i="9"/>
  <c r="C123" i="9"/>
  <c r="F123" i="9"/>
  <c r="H67" i="3"/>
  <c r="I67" i="3"/>
  <c r="G63" i="14"/>
  <c r="G67" i="14"/>
  <c r="G71" i="14"/>
  <c r="E14" i="2"/>
  <c r="E13" i="2"/>
  <c r="E75" i="2"/>
  <c r="E83" i="2"/>
  <c r="N22" i="4"/>
  <c r="M32" i="4"/>
  <c r="I32" i="4"/>
  <c r="E32" i="4"/>
  <c r="C36" i="7"/>
  <c r="C58" i="7"/>
  <c r="E136" i="9"/>
  <c r="B96" i="9"/>
  <c r="D54" i="9"/>
  <c r="D109" i="9"/>
  <c r="F13" i="9"/>
  <c r="C54" i="9"/>
  <c r="F44" i="9"/>
  <c r="G30" i="17"/>
  <c r="G34" i="17"/>
  <c r="D37" i="17"/>
  <c r="G27" i="17"/>
  <c r="G31" i="17"/>
  <c r="G26" i="17"/>
  <c r="G28" i="17"/>
  <c r="G32" i="17"/>
  <c r="G29" i="17"/>
  <c r="G33" i="17"/>
  <c r="G35" i="17"/>
  <c r="J23" i="2"/>
  <c r="J15" i="2"/>
  <c r="F15" i="2"/>
  <c r="E28" i="16"/>
  <c r="E30" i="16"/>
  <c r="E32" i="16"/>
  <c r="E34" i="16"/>
  <c r="E35" i="16"/>
  <c r="E26" i="16"/>
  <c r="E27" i="16"/>
  <c r="E29" i="16"/>
  <c r="E31" i="16"/>
  <c r="E33" i="16"/>
  <c r="C84" i="9"/>
  <c r="F84" i="9"/>
  <c r="F14" i="9"/>
  <c r="G138" i="14"/>
  <c r="G136" i="14"/>
  <c r="G134" i="14"/>
  <c r="F28" i="14"/>
  <c r="C22" i="15"/>
  <c r="B37" i="16"/>
  <c r="G33" i="16"/>
  <c r="G31" i="16"/>
  <c r="G29" i="16"/>
  <c r="G27" i="16"/>
  <c r="G13" i="17"/>
  <c r="F45" i="9"/>
  <c r="E22" i="13"/>
  <c r="E138" i="14"/>
  <c r="E136" i="14"/>
  <c r="E134" i="14"/>
  <c r="G35" i="16"/>
  <c r="F20" i="9"/>
  <c r="G139" i="14"/>
  <c r="G137" i="14"/>
  <c r="G135" i="14"/>
  <c r="E139" i="14"/>
  <c r="E137" i="14"/>
  <c r="E135" i="14"/>
  <c r="F22" i="15"/>
  <c r="C31" i="15"/>
  <c r="F31" i="15"/>
  <c r="F54" i="9"/>
  <c r="C109" i="9"/>
  <c r="F109" i="9"/>
  <c r="G85" i="2"/>
  <c r="J85" i="2"/>
  <c r="J98" i="2"/>
  <c r="I98" i="2"/>
  <c r="D85" i="2"/>
  <c r="D84" i="2"/>
  <c r="G115" i="2"/>
  <c r="F76" i="2"/>
  <c r="J76" i="2"/>
  <c r="I76" i="2"/>
  <c r="D105" i="2"/>
  <c r="B113" i="2"/>
  <c r="I14" i="2"/>
  <c r="C13" i="2"/>
  <c r="J14" i="2"/>
  <c r="F14" i="2"/>
  <c r="N32" i="4"/>
  <c r="I54" i="2"/>
  <c r="F54" i="2"/>
  <c r="J54" i="2"/>
  <c r="J106" i="2"/>
  <c r="I106" i="2"/>
  <c r="J93" i="2"/>
  <c r="I93" i="2"/>
  <c r="D113" i="2"/>
  <c r="B84" i="2"/>
  <c r="B85" i="2"/>
  <c r="B114" i="2"/>
  <c r="D114" i="2"/>
  <c r="I105" i="2"/>
  <c r="J105" i="2"/>
  <c r="I13" i="2"/>
  <c r="F13" i="2"/>
  <c r="J13" i="2"/>
  <c r="C75" i="2"/>
  <c r="B115" i="2"/>
  <c r="I114" i="2"/>
  <c r="J114" i="2"/>
  <c r="J75" i="2"/>
  <c r="I75" i="2"/>
  <c r="F75" i="2"/>
  <c r="C83" i="2"/>
  <c r="I113" i="2"/>
  <c r="D115" i="2"/>
  <c r="I115" i="2"/>
  <c r="J113" i="2"/>
  <c r="J115" i="2"/>
  <c r="I83" i="2"/>
  <c r="F83" i="2"/>
  <c r="J83" i="2"/>
</calcChain>
</file>

<file path=xl/sharedStrings.xml><?xml version="1.0" encoding="utf-8"?>
<sst xmlns="http://schemas.openxmlformats.org/spreadsheetml/2006/main" count="1623" uniqueCount="944">
  <si>
    <t>&lt;IDENTIFICAÇÃO DO ÓRGÃO, QUANDO O DEMONSTRATIVO FOR ESPECÍFICO DE UM ÓRGÃO&gt;</t>
  </si>
  <si>
    <t>RELATÓRIO RESUMIDO DA EXECUÇÃO ORÇAMENTÁRIA</t>
  </si>
  <si>
    <t>INFORMAÇÕES INICIAIS</t>
  </si>
  <si>
    <t>DADOS DO GESTOR</t>
  </si>
  <si>
    <t>Nome do Gestor</t>
  </si>
  <si>
    <t>Período de Mandato</t>
  </si>
  <si>
    <t>CPF</t>
  </si>
  <si>
    <t>Contador</t>
  </si>
  <si>
    <t>Inscrição no CRC</t>
  </si>
  <si>
    <t>DADOS DO RELATÓRIO</t>
  </si>
  <si>
    <t>Meio de Publicação</t>
  </si>
  <si>
    <r>
      <t>Data da Publicação (</t>
    </r>
    <r>
      <rPr>
        <sz val="8"/>
        <rFont val="Arial"/>
        <family val="2"/>
      </rPr>
      <t>Art. 52 da LRF e Art. 165, § 3o, da CF</t>
    </r>
    <r>
      <rPr>
        <sz val="10"/>
        <rFont val="Arial"/>
        <family val="2"/>
      </rPr>
      <t>)</t>
    </r>
  </si>
  <si>
    <r>
      <t xml:space="preserve">Data de Encaminhamento ao TCE </t>
    </r>
    <r>
      <rPr>
        <sz val="8"/>
        <rFont val="Arial"/>
        <family val="2"/>
      </rPr>
      <t>(Art. 53 da Lei 8.258)</t>
    </r>
  </si>
  <si>
    <t>DADOS CADASTRAIS</t>
  </si>
  <si>
    <t>Endereço Eletrônico do Portal da Transparência (Lei 131/2009)</t>
  </si>
  <si>
    <t>Endereço da sede da Prefeitura:</t>
  </si>
  <si>
    <t>Telefones, Fax, Celulares:</t>
  </si>
  <si>
    <t>Site e/ou email de contato:</t>
  </si>
  <si>
    <t>RREOPREF</t>
  </si>
  <si>
    <t>V2014.1</t>
  </si>
  <si>
    <t>Tabela 1 - Balanço Orçamentário</t>
  </si>
  <si>
    <t>BALANÇO ORÇAMENTÁRIO</t>
  </si>
  <si>
    <t>ORÇAMENTOS FISCAL E DA SEGURIDADE SOCIAL</t>
  </si>
  <si>
    <t>RREO - Anexo 1 (LRF, Art. 52, inciso I, alíneas "a" e "b" do inciso II e §1º)</t>
  </si>
  <si>
    <t>PREVISÃO</t>
  </si>
  <si>
    <t>RECEITAS REALIZADAS</t>
  </si>
  <si>
    <t xml:space="preserve">SALDO </t>
  </si>
  <si>
    <t>RECEITAS</t>
  </si>
  <si>
    <t>INICIAL</t>
  </si>
  <si>
    <t>ATUALIZADA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</si>
  <si>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</si>
  <si>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</si>
  <si>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</si>
  <si>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</si>
  <si>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</si>
  <si>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</si>
  <si>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</si>
  <si>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</si>
  <si>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</si>
  <si>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RECEITAS (EXCETO INTRA-ORÇAMENTÁRIAS) (I)</t>
  </si>
  <si>
    <t xml:space="preserve">    RECEITAS CORRENTES</t>
  </si>
  <si>
    <t xml:space="preserve">        RECEITA TRIBUTÁRIA</t>
  </si>
  <si>
    <t xml:space="preserve">            Impostos</t>
  </si>
  <si>
    <t xml:space="preserve">            Taxas</t>
  </si>
  <si>
    <t xml:space="preserve">            Contribuição de Melhoria</t>
  </si>
  <si>
    <t xml:space="preserve">        RECEITA DE CONTRIBUIÇÕES</t>
  </si>
  <si>
    <t xml:space="preserve">            Contribuições Sociais</t>
  </si>
  <si>
    <t xml:space="preserve">            Contribuição de Intervenção no Domínio Econômico</t>
  </si>
  <si>
    <t xml:space="preserve">            Contribuição de Iluminação Pública</t>
  </si>
  <si>
    <t xml:space="preserve">        RECEITA PATRIMONIAL</t>
  </si>
  <si>
    <t xml:space="preserve">            Receitas Imobiliárias</t>
  </si>
  <si>
    <t xml:space="preserve">            Receitas de Valores Mobiliários</t>
  </si>
  <si>
    <t xml:space="preserve">            Receita de Concessões e Permissões</t>
  </si>
  <si>
    <t xml:space="preserve">            Compensações Financeiras</t>
  </si>
  <si>
    <t xml:space="preserve">            Receita Decorrente do Direito de Exploração de Bens Públicos em Áreas de Domínio Público</t>
  </si>
  <si>
    <t xml:space="preserve">            Receita da Cessão de Direitos</t>
  </si>
  <si>
    <t xml:space="preserve">            Outras Receitas Patrimoniais</t>
  </si>
  <si>
    <t xml:space="preserve">        RECEITA AGROPECUÁRIA</t>
  </si>
  <si>
    <t xml:space="preserve">            Receita da Produção Vegetal</t>
  </si>
  <si>
    <t xml:space="preserve">            Receita da Produção Animal e Derivados</t>
  </si>
  <si>
    <t xml:space="preserve">            Outras Receitas Agropecuárias</t>
  </si>
  <si>
    <t xml:space="preserve">        RECEITA INDUSTRIAL</t>
  </si>
  <si>
    <t xml:space="preserve">            Receita da Indústria Extrativa Mineral</t>
  </si>
  <si>
    <t xml:space="preserve">            Receita da Indústria de Transformação</t>
  </si>
  <si>
    <t xml:space="preserve">            Receita da Indústria de Construção</t>
  </si>
  <si>
    <t xml:space="preserve">            Outras Receitas Industriais</t>
  </si>
  <si>
    <t xml:space="preserve">        RECEITA DE SERVIÇOS</t>
  </si>
  <si>
    <t xml:space="preserve">        TRANSFERÊNCIAS CORRENTES</t>
  </si>
  <si>
    <t xml:space="preserve">            Transferências Intergovernamentais</t>
  </si>
  <si>
    <t xml:space="preserve">            Transferências de Instituições Privadas</t>
  </si>
  <si>
    <t xml:space="preserve">            Transferências do Exterior</t>
  </si>
  <si>
    <t xml:space="preserve">            Transferências de Pessoas</t>
  </si>
  <si>
    <t xml:space="preserve">            Transferências de Convênios</t>
  </si>
  <si>
    <t xml:space="preserve">            Transferências para o Combate à Fome</t>
  </si>
  <si>
    <t xml:space="preserve">        OUTRAS RECEITAS CORRENTES</t>
  </si>
  <si>
    <t xml:space="preserve">            Multas e Juros de Mora</t>
  </si>
  <si>
    <t xml:space="preserve">            Indenizações e Restituições</t>
  </si>
  <si>
    <t xml:space="preserve">            Receita da Dívida Ativa</t>
  </si>
  <si>
    <t xml:space="preserve">            Receita Decorrentes de Aportes Periódicos para Amortização de Déficit Atuarial do RPPS</t>
  </si>
  <si>
    <t xml:space="preserve">            Receitas Correntes Diversas</t>
  </si>
  <si>
    <t xml:space="preserve">    RECEITAS DE CAPITAL</t>
  </si>
  <si>
    <t xml:space="preserve">        OPERAÇÕES DE CRÉDITO</t>
  </si>
  <si>
    <t xml:space="preserve">            Operações de Crédito Internas</t>
  </si>
  <si>
    <t xml:space="preserve">            Operações de Crédito Externas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</si>
  <si>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</si>
  <si>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</si>
  <si>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</si>
  <si>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AMORTIZAÇÕES DE EMPRÉSTIMOS</t>
  </si>
  <si>
    <t xml:space="preserve">        TRANSFERÊNCIAS DE CAPITAL</t>
  </si>
  <si>
    <t xml:space="preserve">            Transferências de Outras Instituições Públicas</t>
  </si>
  <si>
    <t xml:space="preserve">        OUTRAS RECEITAS DE CAPITAL</t>
  </si>
  <si>
    <t xml:space="preserve">            Integralização do Capital Social</t>
  </si>
  <si>
    <t xml:space="preserve">           Dív. Atv. Prov. da Amortiz. de Emp. e Financ.       </t>
  </si>
  <si>
    <t xml:space="preserve">           Receitas de Capital Diversas</t>
  </si>
  <si>
    <t>RECEITAS (INTRA-ORÇAMENTÁRIAS) (II)</t>
  </si>
  <si>
    <t>SUBTOTAL DAS RECEITAS (III) = (I + II)</t>
  </si>
  <si>
    <t>OPERAÇÕES DE CRÉDITO / REFINANCIAMENTO  (IV)</t>
  </si>
  <si>
    <t xml:space="preserve">    Operações de Crédito Internas</t>
  </si>
  <si>
    <t xml:space="preserve">        Mobiliária</t>
  </si>
  <si>
    <t xml:space="preserve">        Contratual</t>
  </si>
  <si>
    <t xml:space="preserve">    Operações de Crédito Externas</t>
  </si>
  <si>
    <t>SUBTOTAL COM REFINANCIAMENTO (V) = (III + IV)</t>
  </si>
  <si>
    <t>DÉFICIT (VI)</t>
  </si>
  <si>
    <t>TOTAL (VII) = (V + VI)</t>
  </si>
  <si>
    <t>SALDOS DE EXERCÍCIOS ANTERIORES
(UTILIZADOS PARA CRÉDITOS ADICIONAIS)</t>
  </si>
  <si>
    <t xml:space="preserve">    Superávit Financeiro</t>
  </si>
  <si>
    <t xml:space="preserve">    Reabertura de Créditos Adicionais</t>
  </si>
  <si>
    <t>DOTAÇÃO</t>
  </si>
  <si>
    <t>CRÉDITOS</t>
  </si>
  <si>
    <t>DESPESAS EMPENHADAS</t>
  </si>
  <si>
    <t>DESPESAS LIQUIDADAS</t>
  </si>
  <si>
    <t>DESPESAS</t>
  </si>
  <si>
    <t>ADICIONAIS</t>
  </si>
  <si>
    <t>(d)</t>
  </si>
  <si>
    <t>(e)</t>
  </si>
  <si>
    <t>(f)=(d+e)</t>
  </si>
  <si>
    <t>(g)</t>
  </si>
  <si>
    <t>(g/f)</t>
  </si>
  <si>
    <t>(f-g)</t>
  </si>
  <si>
    <t>DESPESAS (EXCETO INTRA-ORÇAMENTÁRIAS) (VIII)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</si>
  <si>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</si>
  <si>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</si>
  <si>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</si>
  <si>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</si>
  <si>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</si>
  <si>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</si>
  <si>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</si>
  <si>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</si>
  <si>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</si>
  <si>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 xml:space="preserve">    RESERVA DO RPPS</t>
  </si>
  <si>
    <t>DESPESAS (INTRA-ORÇAMENTÁRIAS) (IX)</t>
  </si>
  <si>
    <t>SUBTOTAL DAS DESPESAS (X) = (VIII + IX)</t>
  </si>
  <si>
    <t>AMORTIZAÇÃO DA DÍV. / REFINANCIAMENTO (XI)</t>
  </si>
  <si>
    <t xml:space="preserve">    Amortização da Dívida Interna</t>
  </si>
  <si>
    <t xml:space="preserve">        Dívida Mobiliária</t>
  </si>
  <si>
    <t xml:space="preserve">        Outras Dívidas</t>
  </si>
  <si>
    <t xml:space="preserve">    Amortização da Dívida Externa</t>
  </si>
  <si>
    <t>SUBTOTAL C/ REFINANCIAMENTO (XII) = (X + XI)</t>
  </si>
  <si>
    <t>SUPERÁVIT (XIII)</t>
  </si>
  <si>
    <t>TOTAL (XIV) = (XII + XIII)</t>
  </si>
  <si>
    <t>FONTE: Sistema &lt;Nome&gt;, Unidade Responsável &lt;Nome&gt;, Data da emissão &lt;dd/mmm/aaaa&gt; e hora de emissão &lt;hhh e mmm&gt;</t>
  </si>
  <si>
    <t>Tabela 2 - Demonstrativo da Execução das Despesas por Função/Subfunção</t>
  </si>
  <si>
    <t>DEMONSTRATIVO DA EXECUÇÃO DAS DESPESAS POR FUNÇÃO/SUBFUNÇÃO</t>
  </si>
  <si>
    <t>RREO - Anexo 2 (LRF, Art. 52, inciso II, alínea "c")</t>
  </si>
  <si>
    <t>SALDO A</t>
  </si>
  <si>
    <t>FUNÇÃO/SUBFUNÇÃO</t>
  </si>
  <si>
    <t>LIQUIDAR</t>
  </si>
  <si>
    <t>(b/total b)</t>
  </si>
  <si>
    <t>(a-b)</t>
  </si>
  <si>
    <t>DESPESAS (EXCETO INTRA-ORÇAMENTÁRIAS) (I)</t>
  </si>
  <si>
    <t xml:space="preserve">    LEGISLATIVA</t>
  </si>
  <si>
    <t xml:space="preserve">    JUDICIÁRIA</t>
  </si>
  <si>
    <t xml:space="preserve">    ESSENCIAL A JUSTIÇA</t>
  </si>
  <si>
    <t xml:space="preserve">    ADMINISTRAÇÃO</t>
  </si>
  <si>
    <t xml:space="preserve">    DEFESA NACIONAL</t>
  </si>
  <si>
    <t xml:space="preserve">    SEGURANÇA PÚBLICA</t>
  </si>
  <si>
    <t xml:space="preserve">    RELAÇÕES EXTERIORES</t>
  </si>
  <si>
    <t xml:space="preserve">    ASSISTÊNCIA SOCIAL</t>
  </si>
  <si>
    <t xml:space="preserve">    PREVIDÊNCIA SOCIAL</t>
  </si>
  <si>
    <t xml:space="preserve">    SAÚDE</t>
  </si>
  <si>
    <t xml:space="preserve">    TRABALHO</t>
  </si>
  <si>
    <t xml:space="preserve">    EDUCAÇÃO</t>
  </si>
  <si>
    <t xml:space="preserve">    CULTURA</t>
  </si>
  <si>
    <t xml:space="preserve">    DIREITOS DA CIDADANIA</t>
  </si>
  <si>
    <t xml:space="preserve">    URBANISMO</t>
  </si>
  <si>
    <t xml:space="preserve">    HABITAÇÃO</t>
  </si>
  <si>
    <t xml:space="preserve">    SANEAMENTO</t>
  </si>
  <si>
    <t xml:space="preserve">    GESTÃO AMBIENTAL</t>
  </si>
  <si>
    <t xml:space="preserve">    CIÊNCIA E TECNOLOGIA</t>
  </si>
  <si>
    <t xml:space="preserve">    AGRICULTURA</t>
  </si>
  <si>
    <t xml:space="preserve">    ORGANIZAÇÃO AGRÁRIA</t>
  </si>
  <si>
    <t xml:space="preserve">    INDÚSTRIA</t>
  </si>
  <si>
    <t xml:space="preserve">    COMÉRCIO E SERVIÇOS</t>
  </si>
  <si>
    <t xml:space="preserve">    COMUNICAÇÕES</t>
  </si>
  <si>
    <t xml:space="preserve">    ENERGIA</t>
  </si>
  <si>
    <t xml:space="preserve">    TRANSPORTE</t>
  </si>
  <si>
    <t xml:space="preserve">    DESPORTO E LAZER</t>
  </si>
  <si>
    <t xml:space="preserve">    ENCARGOS ESPECIAIS</t>
  </si>
  <si>
    <t>DESPESAS (INTRA-ORÇAMENTÁRIAS) (II)</t>
  </si>
  <si>
    <t>TOTAL (III) = (I + II)</t>
  </si>
  <si>
    <t>Tabela 3 - Demonstrativo da Receita Corrente Líquida</t>
  </si>
  <si>
    <t>DEMONSTRATIVO DA RECEITA CORRENTE LÍQUIDA</t>
  </si>
  <si>
    <t>RREO - Anexo 3 (LRF, Art. 53, inciso I)</t>
  </si>
  <si>
    <t>EVOLUÇÃO DA RECEITA REALIZADA NOS ÚLTIMOS 12 MESES</t>
  </si>
  <si>
    <t>TOTAL</t>
  </si>
  <si>
    <t>ESPECIFICAÇÃO</t>
  </si>
  <si>
    <t>(ÚLTIMOS</t>
  </si>
  <si>
    <t>12 MESES)</t>
  </si>
  <si>
    <t>&lt;EXERCÍCIO&gt;</t>
  </si>
  <si>
    <t>RECEITAS CORRENTES (I)</t>
  </si>
  <si>
    <t xml:space="preserve">    Receita Tributária</t>
  </si>
  <si>
    <t xml:space="preserve">    Receita de Contribuições</t>
  </si>
  <si>
    <t xml:space="preserve">    Receita Patrimonial</t>
  </si>
  <si>
    <t xml:space="preserve">    Receita Agropecuária</t>
  </si>
  <si>
    <t xml:space="preserve">    Receita Industrial</t>
  </si>
  <si>
    <t xml:space="preserve">    Receita de Serviços</t>
  </si>
  <si>
    <t xml:space="preserve">    Transferências Correntes</t>
  </si>
  <si>
    <t xml:space="preserve">    Outras Receitas Correntes</t>
  </si>
  <si>
    <t>DEDUÇÕES (II)</t>
  </si>
  <si>
    <t xml:space="preserve">    Transferências Constitucionais e Legais</t>
  </si>
  <si>
    <t xml:space="preserve">    Contrib. Empregadores e Trab. para Seg. Social</t>
  </si>
  <si>
    <t xml:space="preserve">    Contrib. do Servidor para o Plano de Previdência </t>
  </si>
  <si>
    <t xml:space="preserve">    Contrib. para o Custeio das Pensões Militares</t>
  </si>
  <si>
    <t xml:space="preserve">    Compensação Financ. entre Regimes Previdência</t>
  </si>
  <si>
    <t xml:space="preserve">    Dedução de Receita para Formação do FUNDEB</t>
  </si>
  <si>
    <t xml:space="preserve">    Contribuições para PIS/PASEP</t>
  </si>
  <si>
    <t xml:space="preserve">        PIS</t>
  </si>
  <si>
    <t xml:space="preserve">        PASEP</t>
  </si>
  <si>
    <t>RECEITA CORRENTE LÍQUIDA (III) = (I - II)</t>
  </si>
  <si>
    <t>Tabela 4.1 - Demonstrativo das Receitas e Despesas Previdenciárias do Regime Próprio de Previdência dos Servidores</t>
  </si>
  <si>
    <t>DEMONSTRATIVO DAS RECEITAS E DESPESAS PREVIDENCIÁRIAS DO REGIME PRÓPRIO DE PREVIDÊNCIA DOS SERVIDORES</t>
  </si>
  <si>
    <t>ORÇAMENTO DA SEGURIDADE SOCIAL</t>
  </si>
  <si>
    <t>RREO - Anexo 4 (LRF, Art. 53, inciso II)</t>
  </si>
  <si>
    <t>Até o Bimestre/</t>
  </si>
  <si>
    <t>&lt;Exercício&gt;</t>
  </si>
  <si>
    <t>&lt;Exercício Anterior&gt;</t>
  </si>
  <si>
    <t>RECEITAS PREVIDENCIÁRIAS - RPPS (EXCETO INTRA-ORÇAMENTÁRIAS) (I)</t>
  </si>
  <si>
    <t xml:space="preserve">        Receita de Contribuições dos Segurados</t>
  </si>
  <si>
    <t xml:space="preserve">            Pessoal Civil</t>
  </si>
  <si>
    <t xml:space="preserve">                Ativo </t>
  </si>
  <si>
    <t xml:space="preserve">                Inativo </t>
  </si>
  <si>
    <t xml:space="preserve">                Pensionista </t>
  </si>
  <si>
    <t xml:space="preserve">            Pessoal Militar</t>
  </si>
  <si>
    <t xml:space="preserve">                Ativo</t>
  </si>
  <si>
    <t xml:space="preserve">                Inativo</t>
  </si>
  <si>
    <t xml:space="preserve">                Pensionista</t>
  </si>
  <si>
    <t xml:space="preserve">        Outras Receitas de Contribuições</t>
  </si>
  <si>
    <t xml:space="preserve">        Receita Patrimonial</t>
  </si>
  <si>
    <t xml:space="preserve">        Receita de Serviços</t>
  </si>
  <si>
    <t xml:space="preserve">        Outras Receitas Correntes</t>
  </si>
  <si>
    <t xml:space="preserve">            Compensação Previdenciária do RGPS para o RPPS</t>
  </si>
  <si>
    <t xml:space="preserve">            Demais Receitas Correntes</t>
  </si>
  <si>
    <t xml:space="preserve">        Alienação de Bens, Direitos e Ativos</t>
  </si>
  <si>
    <t xml:space="preserve">        Amortização de Empréstimos</t>
  </si>
  <si>
    <t xml:space="preserve">        Outras Receitas de Capital</t>
  </si>
  <si>
    <t xml:space="preserve">    (–) DEDUÇÕES DA RECEITA</t>
  </si>
  <si>
    <t>RECEITAS PREVIDENCIÁRIAS - RPPS (INTRA-ORÇAMENTÁRIAS) (II)</t>
  </si>
  <si>
    <t>TOTAL DAS RECEITAS PREVIDENCIÁRIAS RPPS - (III) = (I + II)</t>
  </si>
  <si>
    <t>DESPESAS PREVIDENCIÁRIAS - RPPS (EXCETO INTRA-ORÇAMENTÁRIAS) (IV)</t>
  </si>
  <si>
    <t xml:space="preserve">        Despesas Correntes</t>
  </si>
  <si>
    <t xml:space="preserve">        Despesas de Capital</t>
  </si>
  <si>
    <t xml:space="preserve">    PREVIDÊNCIA</t>
  </si>
  <si>
    <t xml:space="preserve">        Pessoal Civil</t>
  </si>
  <si>
    <t xml:space="preserve">            Aposentadorias</t>
  </si>
  <si>
    <t xml:space="preserve">            Pensões</t>
  </si>
  <si>
    <t xml:space="preserve">            Outros Benefícios Previdenciários</t>
  </si>
  <si>
    <t xml:space="preserve">        Pessoal Militar</t>
  </si>
  <si>
    <t xml:space="preserve">            Reformas</t>
  </si>
  <si>
    <t xml:space="preserve">       Outras Despesas Previdenciárias</t>
  </si>
  <si>
    <t xml:space="preserve">            Compensação Previdenciária do RPPS para o RGPS</t>
  </si>
  <si>
    <t xml:space="preserve">            Demais Despesas Previdenciárias</t>
  </si>
  <si>
    <t>DESPESAS PREVIDENCIÁRIAS - RPPS (INTRA-ORÇAMENTÁRIAS) (V)</t>
  </si>
  <si>
    <t>TOTAL DAS DESPESAS PREVIDENCIÁRIAS RPPS (VI) = (IV + V)</t>
  </si>
  <si>
    <t>RESULTADO PREVIDENCIÁRIO (VII) = (III – VI)</t>
  </si>
  <si>
    <t>APORTES DE RECURSOS PARA O REGIME PRÓPRIO
DE PREVIDÊNCIA DO SERVIDOR</t>
  </si>
  <si>
    <t>No</t>
  </si>
  <si>
    <t>Bimestre</t>
  </si>
  <si>
    <t>TOTAL DOS APORTES PARA O RPPS</t>
  </si>
  <si>
    <t xml:space="preserve">    Plano Financeiro</t>
  </si>
  <si>
    <t xml:space="preserve">        Recursos para Cobertura de Insuficiências Financeiras</t>
  </si>
  <si>
    <t xml:space="preserve">        Recursos para Formação de Reserva</t>
  </si>
  <si>
    <t xml:space="preserve">        Outros Aportes para o RPPS</t>
  </si>
  <si>
    <t xml:space="preserve">    Plano Previdenciário</t>
  </si>
  <si>
    <t xml:space="preserve">        Recursos para Cobertura de Déficit Financeiro</t>
  </si>
  <si>
    <t xml:space="preserve">        Recursos para Cobertura de Déficit Atuarial</t>
  </si>
  <si>
    <t>RESERVA ORÇAMENTÁRIA DO RPPS</t>
  </si>
  <si>
    <t>PREVISÃO ORÇAMENTÁRIA</t>
  </si>
  <si>
    <t>VALOR</t>
  </si>
  <si>
    <t>BENS E DIREITOS DO RPPS</t>
  </si>
  <si>
    <t>&lt;MÊS ANTERIOR&gt;</t>
  </si>
  <si>
    <t>PERÍODO DE REFERÊNCIA</t>
  </si>
  <si>
    <t>CAIXA</t>
  </si>
  <si>
    <t>BANCOS CONTA MOVIMENTO</t>
  </si>
  <si>
    <t>INVESTIMENTOS</t>
  </si>
  <si>
    <t>OUTROS BENS E DIREITOS</t>
  </si>
  <si>
    <t>RECEITAS INTRA-ORÇAMENTÁRIAS - RPPS</t>
  </si>
  <si>
    <t>RECEITAS CORRENTES (VIII)</t>
  </si>
  <si>
    <t xml:space="preserve">        Patronal</t>
  </si>
  <si>
    <t xml:space="preserve">                Militar</t>
  </si>
  <si>
    <t xml:space="preserve">        Para Cobertura de Déficit Atuarial</t>
  </si>
  <si>
    <t xml:space="preserve">        Em Regime de Débitos e Parcelamentos</t>
  </si>
  <si>
    <t>RECEITAS DE CAPITAL (IX)</t>
  </si>
  <si>
    <t xml:space="preserve">    Alienação de Bens</t>
  </si>
  <si>
    <t xml:space="preserve">    Amortização de Empréstimos</t>
  </si>
  <si>
    <t xml:space="preserve">    Outras Receitas de Capital</t>
  </si>
  <si>
    <t>DEDUÇÕES DA RECEITA (X)</t>
  </si>
  <si>
    <t>TOTAL DAS RECEITAS PREVIDENCIÁRIAS INTRA-ORÇAMENTÁRIAS
(XI) = (VIII + IX - X)</t>
  </si>
  <si>
    <t>DESPESAS INTRA-ORÇAMENTÁRIAS - RPPS</t>
  </si>
  <si>
    <t>ADMINISTRAÇÃO (XII)</t>
  </si>
  <si>
    <t xml:space="preserve">    Despesas Correntes</t>
  </si>
  <si>
    <t xml:space="preserve">    Despesas de Capital</t>
  </si>
  <si>
    <t>TOTAL DAS DESPESAS PREVIDENCIÁRIAS INTRA-ORÇAMENTÁRIAS (XIII) = (XII)</t>
  </si>
  <si>
    <t>Tabela 5 - Demonstrativo do Resultado Nominal</t>
  </si>
  <si>
    <t>DEMONSTRATIVO DO RESULTADO NOMINAL</t>
  </si>
  <si>
    <t>RREO - ANEXO 5 (LRF, art 53, inciso III)</t>
  </si>
  <si>
    <t>DÍVIDA FISCAL LÍQUIDA</t>
  </si>
  <si>
    <t>SALDO</t>
  </si>
  <si>
    <t>Em 31/Dez/&lt;Exercício Anterior&gt;</t>
  </si>
  <si>
    <t>Em &lt;Bimestre Anterior&gt;</t>
  </si>
  <si>
    <t>Em &lt;Bimestre&gt;</t>
  </si>
  <si>
    <t>DÍVIDA CONSOLIDADA (I)</t>
  </si>
  <si>
    <t xml:space="preserve">    Disponibilidade de Caixa bruta</t>
  </si>
  <si>
    <t xml:space="preserve">    Demais Haveres Financeiros</t>
  </si>
  <si>
    <t xml:space="preserve">    (-) Restos a Pagar Processados (Exceto precatórios)</t>
  </si>
  <si>
    <t>DÍVIDA CONSOLIDADA LÍQUIDA (III) = (I - II)</t>
  </si>
  <si>
    <t>RECEITA DE PRIVATIZAÇÕES (IV)</t>
  </si>
  <si>
    <t>PASSIVOS RECONHECIDOS (V)</t>
  </si>
  <si>
    <t>DÍVIDA FISCAL LÍQUIDA (VI) = (III + IV - V)</t>
  </si>
  <si>
    <t xml:space="preserve">RESULTADO NOMINAL </t>
  </si>
  <si>
    <t>(c-b)</t>
  </si>
  <si>
    <t>(c-a)</t>
  </si>
  <si>
    <t>DISCRIMINAÇÃO DA META FISCAL</t>
  </si>
  <si>
    <t>VALOR CORRENTE</t>
  </si>
  <si>
    <t>META DE RESULTADO NOMINAL FIXADA NO ANEXO DE METAS FISCAIS DA LDO P/ O EXERCÍCIO DE REFERÊNCIA</t>
  </si>
  <si>
    <t>REGIME PREVIDENCIÁRIO</t>
  </si>
  <si>
    <t>DÍVIDA FISCAL LÍQUIDA PREVIDENCIÁRIA</t>
  </si>
  <si>
    <t>DÍVIDA CONSOLIDADA PREVIDENCIÁRIA (VII)</t>
  </si>
  <si>
    <t xml:space="preserve">    Passivo Atuarial</t>
  </si>
  <si>
    <t xml:space="preserve">    Demais Dívidas</t>
  </si>
  <si>
    <t>DEDUÇÕES (VIII)</t>
  </si>
  <si>
    <t xml:space="preserve">    Disponibilidade de Caixa Bruta</t>
  </si>
  <si>
    <t xml:space="preserve">    Investimentos</t>
  </si>
  <si>
    <t xml:space="preserve">    (-) Restos a Pagar Processados</t>
  </si>
  <si>
    <t>DÍVIDA CONSOLIDADA LÍQUIDA PREVIDENCIÁRIA (IX) = (VII - VIII)</t>
  </si>
  <si>
    <t>PASSIVOS RECONHECIDOS (X)</t>
  </si>
  <si>
    <t>DÍVIDA FISCAL LÍQUIDA PREVIDENCIÁRIA (XI) = (IX - X)</t>
  </si>
  <si>
    <t>Tabela 6 - Demonstrativo do Resultado Primário</t>
  </si>
  <si>
    <t>DEMONSTRATIVO DO RESULTADO PRIMÁRIO - ESTADOS, DISTRITO FEDERAL E MUNICÍPIOS</t>
  </si>
  <si>
    <t>RREO - ANEXO 6 (LRF, art 53, inciso III)</t>
  </si>
  <si>
    <t>RECEITAS PRIMÁRIAS</t>
  </si>
  <si>
    <t>PREVISÃO ATUALIZADA</t>
  </si>
  <si>
    <t>RECEITAS PRIMÁRIAS CORRENTES (I)</t>
  </si>
  <si>
    <t xml:space="preserve">    Receitas Tributárias</t>
  </si>
  <si>
    <t xml:space="preserve">    Receitas de Contribuições</t>
  </si>
  <si>
    <t xml:space="preserve">        Receitas Previdenciárias</t>
  </si>
  <si>
    <t xml:space="preserve">    Receita Patrimonial Líquida</t>
  </si>
  <si>
    <t xml:space="preserve">        (-) Aplicações Financeiras</t>
  </si>
  <si>
    <t xml:space="preserve">        Convênios</t>
  </si>
  <si>
    <t xml:space="preserve">        Outras Transferências Correntes</t>
  </si>
  <si>
    <t xml:space="preserve">    Demais Receitas Correntes</t>
  </si>
  <si>
    <t xml:space="preserve">        Dívida Ativa</t>
  </si>
  <si>
    <t xml:space="preserve">        Diversas Receitas Correntes</t>
  </si>
  <si>
    <t>RECEITAS DE CAPITAL (II)</t>
  </si>
  <si>
    <t xml:space="preserve">    Operações de Crédito (III)</t>
  </si>
  <si>
    <t xml:space="preserve">    Amortização de Empréstimos (IV)</t>
  </si>
  <si>
    <t xml:space="preserve">    Alienação de Bens  (V)</t>
  </si>
  <si>
    <t xml:space="preserve">    Transferências de Capital</t>
  </si>
  <si>
    <t xml:space="preserve">        Outras Transferências de Capital</t>
  </si>
  <si>
    <t>RECEITAS PRIMÁRIAS DE CAPITAL (VI) = (II - III - IV - V)</t>
  </si>
  <si>
    <t>RECEITA PRIMÁRIA TOTAL  (VII) = (I + VI)</t>
  </si>
  <si>
    <t>DESPESAS PRIMÁRIAS</t>
  </si>
  <si>
    <t>DOTAÇÃO ATUALIZADA</t>
  </si>
  <si>
    <t>DESPESAS CORRENTES (VIII)</t>
  </si>
  <si>
    <t xml:space="preserve">    Pessoal e Encargos Sociais</t>
  </si>
  <si>
    <t xml:space="preserve">    Juros e Encargos da Dívida (IX)</t>
  </si>
  <si>
    <t xml:space="preserve">    Outras Despesas Correntes</t>
  </si>
  <si>
    <t>DESPESAS PRIMÁRIAS CORRENTES (X) = (VIII - IX)</t>
  </si>
  <si>
    <t>DESPESAS DE CAPITAL (XI)</t>
  </si>
  <si>
    <t xml:space="preserve">    Inversões Financeiras</t>
  </si>
  <si>
    <t xml:space="preserve">        Concessão de Empréstimos (XII)</t>
  </si>
  <si>
    <t xml:space="preserve">        Aquisição de Título de Capital já Integralizado (XIII)</t>
  </si>
  <si>
    <t xml:space="preserve">        Demais Inversões Financeiras</t>
  </si>
  <si>
    <t xml:space="preserve">    Amortização da Dívida (XIV)</t>
  </si>
  <si>
    <t>DESPESAS PRIMÁRIAS DE CAPITAL (XV) = (XI - XII - XIII - XIV)</t>
  </si>
  <si>
    <t>RESERVA DE CONTINGÊNCIA (XVI)</t>
  </si>
  <si>
    <t>RESERVA DO RPPS (XVII)</t>
  </si>
  <si>
    <t>DESPESA PRIMÁRIA TOTAL (XVIII) = (X + XV + XVI + XVII)</t>
  </si>
  <si>
    <t xml:space="preserve">RESULTADO PRIMÁRIO (XIX) = (VII - XVIII) </t>
  </si>
  <si>
    <t>SALDO DE EXERCÍCIOS ANTERIORES</t>
  </si>
  <si>
    <t>–</t>
  </si>
  <si>
    <t>META DE RESULTADO PRIMÁRIO FIXADA NO ANEXO DE METAS FISCAIS DA LDO P/ O EXERCÍCIO DE REFERÊNCIA</t>
  </si>
  <si>
    <t>Tabela 7 - Demonstrativo dos Restos a Pagar por Poder e Órgão</t>
  </si>
  <si>
    <t>DEMONSTRATIVO DOS RESTOS A PAGAR POR PODER E ÓRGÃO</t>
  </si>
  <si>
    <t>RREO - ANEXO 7 (LRF, art. 53, inciso V)</t>
  </si>
  <si>
    <t>PODER/ÓRGÃO</t>
  </si>
  <si>
    <t>RESTOS A PAGAR PROCESSADOS</t>
  </si>
  <si>
    <t>RESTOS A PAGAR NÃO PROCESSADOS</t>
  </si>
  <si>
    <t>Inscritos</t>
  </si>
  <si>
    <t>Cancelados</t>
  </si>
  <si>
    <t>Pagos</t>
  </si>
  <si>
    <t xml:space="preserve">A Pagar </t>
  </si>
  <si>
    <t>Em   Exercícios Anteriores</t>
  </si>
  <si>
    <t>Em 31 de dezembro de</t>
  </si>
  <si>
    <t>RESTOS A PAGAR (EXCETO INTRA-ORÇAMENTÁRIOS) (I)</t>
  </si>
  <si>
    <t xml:space="preserve">     EXECUTIVO</t>
  </si>
  <si>
    <t xml:space="preserve">     LEGISLATIVO</t>
  </si>
  <si>
    <t xml:space="preserve">     JUDICIÁRIO</t>
  </si>
  <si>
    <t xml:space="preserve">     MINISTÉRIO PÚBLICO</t>
  </si>
  <si>
    <t>RESTOS A PAGAR (INTRA-ORÇAMENTÁRIOS) (II)</t>
  </si>
  <si>
    <t>Tabela 8.2 - Demonstrativo das Receitas e Despesas com Manutenção e Desenvolvimento do Ensino - MDE - MUNICÍPIOS</t>
  </si>
  <si>
    <t>DEMONSTRATIVO DAS RECEITAS E DESPESAS COM MANUTENÇÃO E DESENVOLVIMENTO DO ENSINO - MDE</t>
  </si>
  <si>
    <t>RREO - ANEXO 8 (LDB, art. 72)</t>
  </si>
  <si>
    <t>RECEITAS DO ENSINO</t>
  </si>
  <si>
    <t>PREVISÃO INICIAL</t>
  </si>
  <si>
    <t>RECEITA RESULTANTE DE IMPOSTOS (caput do art. 212 da Constituição)</t>
  </si>
  <si>
    <t>(c) = (b/a)</t>
  </si>
  <si>
    <t>1- RECEITA DE IMPOSTOS</t>
  </si>
  <si>
    <t xml:space="preserve">    1.1- Receita Resultante do Imposto sobre a Propriedade Predial e Territorial Urbana – IPTU</t>
  </si>
  <si>
    <t xml:space="preserve">        1.1.1- IPTU</t>
  </si>
  <si>
    <t xml:space="preserve">        1.1.2- Multas, Juros de Mora e Outros Encargos do IPTU</t>
  </si>
  <si>
    <t xml:space="preserve">        1.1.3- Dívida Ativa do IPTU</t>
  </si>
  <si>
    <t xml:space="preserve">        1.1.4- Multas, Juros de Mora, Atualização Monetária e Outros Encargos da Dívida Ativa do IPTU</t>
  </si>
  <si>
    <t xml:space="preserve">        1.1.5- (–) Deduções da Receita do IPTU</t>
  </si>
  <si>
    <r>
      <t xml:space="preserve">    1.2- Receita Resultante do Imposto sobre Transmissão </t>
    </r>
    <r>
      <rPr>
        <i/>
        <sz val="10"/>
        <color indexed="8"/>
        <rFont val="Times New Roman"/>
        <family val="1"/>
      </rPr>
      <t>Inter Vivos</t>
    </r>
    <r>
      <rPr>
        <sz val="10"/>
        <color indexed="8"/>
        <rFont val="Times New Roman"/>
        <family val="1"/>
      </rPr>
      <t xml:space="preserve"> – ITBI</t>
    </r>
  </si>
  <si>
    <t xml:space="preserve">        1.2.1- ITBI</t>
  </si>
  <si>
    <t xml:space="preserve">        1.2.2- Multas, Juros de Mora e Outros Encargos do ITBI</t>
  </si>
  <si>
    <t xml:space="preserve">        1.2.3- Dívida Ativa do ITBI</t>
  </si>
  <si>
    <t xml:space="preserve">        1.2.4- Multas, Juros de Mora, Atualização Monetária e Outros Encargos da Dívida Ativa do ITBI</t>
  </si>
  <si>
    <t xml:space="preserve">        1.2.5- (–) Deduções da Receita do ITBI</t>
  </si>
  <si>
    <t xml:space="preserve">    1.3- Receita Resultante do Imposto sobre Serviços de Qualquer Natureza – ISS</t>
  </si>
  <si>
    <t xml:space="preserve">        1.3.1- ISS</t>
  </si>
  <si>
    <t xml:space="preserve">        1.3.2- Multas, Juros de Mora e Outros Encargos do ISS</t>
  </si>
  <si>
    <t xml:space="preserve">        1.3.3- Dívida Ativa do ISS</t>
  </si>
  <si>
    <t xml:space="preserve">        1.3.4- Multas, Juros de Mora, Atualização Monetária e Outros Encargos da Dívida Ativa do ISS</t>
  </si>
  <si>
    <t xml:space="preserve">        1.3.5- (–) Deduções da Receita do ISS</t>
  </si>
  <si>
    <r>
      <t xml:space="preserve">    1.4- Receita Resultante do Imposto de Renda Retido na Fonte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IRRF</t>
    </r>
  </si>
  <si>
    <r>
      <t xml:space="preserve">        1.4.1- </t>
    </r>
    <r>
      <rPr>
        <sz val="10"/>
        <rFont val="Times New Roman"/>
        <family val="1"/>
      </rPr>
      <t>IRRF</t>
    </r>
  </si>
  <si>
    <r>
      <t xml:space="preserve">        1.4.2- </t>
    </r>
    <r>
      <rPr>
        <sz val="10"/>
        <rFont val="Times New Roman"/>
        <family val="1"/>
      </rPr>
      <t>Multas, Juros de Mora e Outros Encargos do IRRF</t>
    </r>
  </si>
  <si>
    <r>
      <t xml:space="preserve">        1.4.3- </t>
    </r>
    <r>
      <rPr>
        <sz val="10"/>
        <rFont val="Times New Roman"/>
        <family val="1"/>
      </rPr>
      <t>Dívida Ativa do IRRF</t>
    </r>
  </si>
  <si>
    <r>
      <t xml:space="preserve">        1.4.4- </t>
    </r>
    <r>
      <rPr>
        <sz val="10"/>
        <rFont val="Times New Roman"/>
        <family val="1"/>
      </rPr>
      <t>Multas, Juros de Mora, Atualização Monetária e Outros Encargos da Dívida Ativa do IRRF</t>
    </r>
  </si>
  <si>
    <t xml:space="preserve">        1.4.5- (–) Deduções da Receita do IRRF</t>
  </si>
  <si>
    <r>
      <t xml:space="preserve">    1.5- Receita Resultante do Imposto Territorial Rural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ITR (CF, art. 153, §4º, inciso III)</t>
    </r>
  </si>
  <si>
    <r>
      <t xml:space="preserve">        1.5.1- </t>
    </r>
    <r>
      <rPr>
        <sz val="10"/>
        <rFont val="Times New Roman"/>
        <family val="1"/>
      </rPr>
      <t>ITR</t>
    </r>
  </si>
  <si>
    <r>
      <t xml:space="preserve">        1.5.2- </t>
    </r>
    <r>
      <rPr>
        <sz val="10"/>
        <rFont val="Times New Roman"/>
        <family val="1"/>
      </rPr>
      <t>Multas, Juros de Mora e Outros Encargos do ITR</t>
    </r>
  </si>
  <si>
    <r>
      <t xml:space="preserve">        1.5.3- </t>
    </r>
    <r>
      <rPr>
        <sz val="10"/>
        <rFont val="Times New Roman"/>
        <family val="1"/>
      </rPr>
      <t>Dívida Ativa do ITR</t>
    </r>
  </si>
  <si>
    <r>
      <t xml:space="preserve">        1.5.4- </t>
    </r>
    <r>
      <rPr>
        <sz val="10"/>
        <rFont val="Times New Roman"/>
        <family val="1"/>
      </rPr>
      <t>Multas, Juros de Mora, Atualização Monetária e Outros Encargos da Dívida Ativa do ITR</t>
    </r>
  </si>
  <si>
    <t xml:space="preserve">        1.5.5- (–) Deduções da Receita do ITR</t>
  </si>
  <si>
    <t xml:space="preserve">2- RECEITA DE TRANSFERÊNCIAS CONSTITUCIONAIS E LEGAIS </t>
  </si>
  <si>
    <t xml:space="preserve">    2.1- Cota-Parte FPM </t>
  </si>
  <si>
    <t xml:space="preserve">        2.1.1- Parcela referente à CF, art. 159, I, alínea b</t>
  </si>
  <si>
    <t xml:space="preserve">        2.1.2- Parcela referente à CF, art. 159, I, alínea d</t>
  </si>
  <si>
    <t xml:space="preserve">    2.2- Cota-Parte ICMS </t>
  </si>
  <si>
    <t xml:space="preserve">    2.3- ICMS-Desoneração – L.C. nº87/1996 </t>
  </si>
  <si>
    <t xml:space="preserve">    2.4- Cota-Parte IPI-Exportação </t>
  </si>
  <si>
    <t xml:space="preserve">    2.5- Cota-Parte ITR </t>
  </si>
  <si>
    <t xml:space="preserve">    2.6- Cota-Parte IPVA </t>
  </si>
  <si>
    <t xml:space="preserve">    2.7- Cota-Parte IOF-Ouro </t>
  </si>
  <si>
    <t>3- TOTAL DA RECEITA DE IMPOSTOS (1 + 2)</t>
  </si>
  <si>
    <t>RECEITAS ADICIONAIS PARA FINANCIAMENTO DO ENSINO</t>
  </si>
  <si>
    <t>4- RECEITA DA APLICAÇÃO FINANCEIRA DE OUTROS RECURSOS DE IMPOSTOS VINCULADOS AO ENSINO</t>
  </si>
  <si>
    <t>5- RECEITA DE TRANSFERÊNCIAS DO FNDE</t>
  </si>
  <si>
    <t xml:space="preserve">    5.1- Transferências do Salário-Educação</t>
  </si>
  <si>
    <t xml:space="preserve">    5.2- Outras Transferências do FNDE</t>
  </si>
  <si>
    <t xml:space="preserve">    5.3- Aplicação Financeira dos Recursos do FNDE</t>
  </si>
  <si>
    <t>6- RECEITA DE TRANSFERÊNCIAS DE CONVÊNIOS</t>
  </si>
  <si>
    <t xml:space="preserve">    6.1- Transferências de Convênios</t>
  </si>
  <si>
    <r>
      <t xml:space="preserve">    6.2- Aplicação Financeira </t>
    </r>
    <r>
      <rPr>
        <sz val="10"/>
        <rFont val="Times New Roman"/>
        <family val="1"/>
      </rPr>
      <t xml:space="preserve">dos Recursos </t>
    </r>
    <r>
      <rPr>
        <sz val="10"/>
        <color indexed="8"/>
        <rFont val="Times New Roman"/>
        <family val="1"/>
      </rPr>
      <t>de Convênios</t>
    </r>
  </si>
  <si>
    <t>7- RECEITA DE OPERAÇÕES DE CRÉDITO</t>
  </si>
  <si>
    <r>
      <t xml:space="preserve">8- OUTRAS RECEITAS </t>
    </r>
    <r>
      <rPr>
        <sz val="10"/>
        <color indexed="8"/>
        <rFont val="Times New Roman"/>
        <family val="1"/>
      </rPr>
      <t>PARA FINANCIAMENTO DO ENSINO</t>
    </r>
  </si>
  <si>
    <t>9 – TOTAL DAS RECEITAS ADICIONAIS PARA FINANCIAMENTO DO ENSINO (4+5+6+7+8)</t>
  </si>
  <si>
    <t>FUNDEB</t>
  </si>
  <si>
    <t>RECEITAS DO FUNDEB</t>
  </si>
  <si>
    <t xml:space="preserve">10- RECEITAS DESTINADAS AO FUNDEB </t>
  </si>
  <si>
    <t xml:space="preserve">    10.1- Cota-Parte FPM Destinada ao FUNDEB – (20% de 2.1.1)</t>
  </si>
  <si>
    <t xml:space="preserve">    10.2- Cota-Parte ICMS Destinada ao FUNDEB – (20% de 2.2)</t>
  </si>
  <si>
    <t xml:space="preserve">    10.3- ICMS-Desoneração Destinada ao FUNDEB – (20% de 2.3)</t>
  </si>
  <si>
    <t xml:space="preserve">    10.4- Cota-Parte IPI-Exportação Destinada ao FUNDEB – (20% de 2.4)</t>
  </si>
  <si>
    <t xml:space="preserve">    10.5- Cota-Parte ITR ou ITR Arrecadado Destinados ao FUNDEB – (20% de ((1.5 – 1.5.5) + 2.5))</t>
  </si>
  <si>
    <t xml:space="preserve">    10.6- Cota-Parte IPVA Destinada ao FUNDEB – (20% de 2.6)</t>
  </si>
  <si>
    <t>11- RECEITAS RECEBIDAS DO FUNDEB</t>
  </si>
  <si>
    <t xml:space="preserve">    11.1- Transferências de Recursos do FUNDEB</t>
  </si>
  <si>
    <t xml:space="preserve">    11.2- Complementação da União ao FUNDEB</t>
  </si>
  <si>
    <t xml:space="preserve">    112.3- Receita de Aplicação Financeira dos Recursos do FUNDEB</t>
  </si>
  <si>
    <t>12- RESULTADO LÍQUIDO DAS TRANSFERÊNCIAS DO FUNDEB (11.1 – 10)</t>
  </si>
  <si>
    <t>[SE RESULTADO LÍQUIDO DA TRANSFERÊNCIA (12) &gt; 0] = ACRÉSCIMO RESULTANTE DAS TRANSFERÊNCIAS DO FUNDEB</t>
  </si>
  <si>
    <t>[SE RESULTADO LÍQUIDO DA TRANSFERÊNCIA (12) &lt; 0] = DECRÉSCIMO RESULTANTE DAS TRANSFERÊNCIAS DO FUNDEB</t>
  </si>
  <si>
    <t>DESPESAS DO FUNDEB</t>
  </si>
  <si>
    <t>(f) = (e/d)</t>
  </si>
  <si>
    <t>13- PAGAMENTO DOS PROFISSIONAIS DO MAGISTÉRIO</t>
  </si>
  <si>
    <t xml:space="preserve">   13.1- Com Educação Infantil</t>
  </si>
  <si>
    <t xml:space="preserve">   13.2- Com Ensino Fundamental </t>
  </si>
  <si>
    <t>14- OUTRAS DESPESAS</t>
  </si>
  <si>
    <t xml:space="preserve">   14.1- Com Educação Infantil</t>
  </si>
  <si>
    <t xml:space="preserve">   14.2- Com Ensino Fundamental</t>
  </si>
  <si>
    <t>15- TOTAL DAS DESPESAS DO FUNDEB (13 + 14)</t>
  </si>
  <si>
    <t>DEDUÇÕES PARA FINS DE LIMITE DO FUNDEB PARA PAGAMENTO DOS PROFISSIONAIS DO MAGISTÉRIO</t>
  </si>
  <si>
    <t>16- RESTOS A PAGAR INSCRITOS NO EXERCÍCIO SEM DISPONIBILIDADE FINANCEIRA DE RECURSOS DO FUNDEB</t>
  </si>
  <si>
    <t xml:space="preserve">17- DESPESAS CUSTEADAS COM O SUPERÁVIT FINANCEIRO, DO EXERCÍCIO ANTERIOR, DO FUNDEB </t>
  </si>
  <si>
    <t>18- TOTAL DAS DEDUÇÕES CONSIDERADAS PARA FINS DE LIMITE DO FUNDEB (16 + 17)</t>
  </si>
  <si>
    <r>
      <t>19- MÍNIMO DE 60% DO FUNDEB NA REMUNERAÇÃO DO MAGISTÉRIO COM EDUCAÇÃO INFANTIL E ENSINO FUNDAMENTAL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((13 – 18) / (11) x 100) %</t>
    </r>
  </si>
  <si>
    <t>CONTROLE DA UTILIZAÇÃO DE RECURSOS NO EXERCÍCIO SUBSEQÜENTE</t>
  </si>
  <si>
    <t>20 – RECURSOS RECEBIDOS DO FUNDEB EM &lt;EXERCÍCIO ANTERIOR&gt; QUE NÃO FORAM UTILIZADOS</t>
  </si>
  <si>
    <r>
      <t>21 – DESPESAS CUSTEADAS COM O SALDO DO ITEM 20 ATÉ O 1º TRIMESTRE DE &lt;EXERCÍCIO &gt;</t>
    </r>
    <r>
      <rPr>
        <vertAlign val="superscript"/>
        <sz val="10"/>
        <rFont val="Times New Roman"/>
        <family val="1"/>
      </rPr>
      <t>2</t>
    </r>
  </si>
  <si>
    <t>MANUTENÇÃO E DESENVOLVIMENTO DO ENSINO – DESPESAS CUSTEADAS COM A RECEITA RESULTANTE DE IMPOSTOS E RECURSOS DO FUNDEB</t>
  </si>
  <si>
    <t>RECEITAS COM AÇÕES TÍPICAS DE MDE</t>
  </si>
  <si>
    <r>
      <t>22- IMPOSTOS E TRANSFERÊNCIAS DESTINADAS À MDE (25% de 3)</t>
    </r>
    <r>
      <rPr>
        <vertAlign val="superscript"/>
        <sz val="10"/>
        <rFont val="Times New Roman"/>
        <family val="1"/>
      </rPr>
      <t>3</t>
    </r>
  </si>
  <si>
    <t>DESPESAS COM AÇÕES TÍPICAS DE MDE</t>
  </si>
  <si>
    <t>23- EDUCAÇÃO INFANTIL</t>
  </si>
  <si>
    <t xml:space="preserve">    23.1- Despesas Custeadas com Recursos do FUNDEB</t>
  </si>
  <si>
    <t xml:space="preserve">    23.2- Despesas Custeadas com Outros Recursos de Impostos</t>
  </si>
  <si>
    <t>24- ENSINO FUNDAMENTAL</t>
  </si>
  <si>
    <t xml:space="preserve">    24.1- Despesas Custeadas com Recursos do FUNDEB</t>
  </si>
  <si>
    <t xml:space="preserve">    24.2- Despesas Custeadas com Outros Recursos de Impostos</t>
  </si>
  <si>
    <t>25- ENSINO MÉDIO</t>
  </si>
  <si>
    <t>26- ENSINO SUPERIOR</t>
  </si>
  <si>
    <t>27- ENSINO PROFISSIONAL NÃO INTEGRADO AO ENSINO REGULAR</t>
  </si>
  <si>
    <t>28- OUTRAS</t>
  </si>
  <si>
    <t>29- TOTAL DAS DESPESAS COM AÇÕES TÍPICAS DE MDE (23 + 24 + 25 + 26 + 27 + 28)</t>
  </si>
  <si>
    <t>DEDUÇÕES CONSIDERADAS PARA FINS DE LIMITE CONSTITUCIONAL</t>
  </si>
  <si>
    <t>30- RESULTADO LÍQUIDO DAS TRANSFERÊNCIAS DO FUNDEB = (12)</t>
  </si>
  <si>
    <t>31- DESPESAS CUSTEADAS COM A COMPLEMENTAÇÃO DO FUNDEB NO EXERCÍCIO</t>
  </si>
  <si>
    <t>32- RECEITA DE APLICAÇÃO FINANCEIRA DOS RECURSOS DO FUNDEB ATÉ O BIMESTRE = (50 h)</t>
  </si>
  <si>
    <t>33- DESPESAS CUSTEADAS COM O SUPERÁVIT FINANCEIRO, DO EXERCÍCIO ANTERIOR, DO FUNDEB</t>
  </si>
  <si>
    <t>34- DESPESAS CUSTEADAS COM O SUPERÁVIT FINANCEIRO, DO EXERCÍCIO ANTERIOR, DE OUTROS RECURSOS DE IMPOSTOS</t>
  </si>
  <si>
    <r>
      <t>35- RESTOS A PAGAR INSCRITOS NO EXERCÍCIO SEM DISPONIBILIDADE FINANCEIRA DE RECURSOS DE IMPOSTOS VINCULADOS AO ENSINO</t>
    </r>
    <r>
      <rPr>
        <vertAlign val="superscript"/>
        <sz val="10"/>
        <rFont val="Times New Roman"/>
        <family val="1"/>
      </rPr>
      <t>4</t>
    </r>
  </si>
  <si>
    <t>36- CANCELAMENTO, NO EXERCÍCIO, DE RESTOS A PAGAR INSCRITOS COM DISPONIBILIDADE FINANCEIRA DE RECURSOS DE IMPOSTOS VINCULADOS AO ENSINO = (46 g)</t>
  </si>
  <si>
    <t>37- TOTAL DAS DEDUÇÕES CONSIDERADAS PARA FINS DE LIMITE CONSTITUCIONAL (30 + 31 + 32 + 33 + 34 + 35 + 36)</t>
  </si>
  <si>
    <t>38- TOTAL DAS DESPESAS PARA FINS DE LIMITE ((23 + 24) – (37))</t>
  </si>
  <si>
    <r>
      <t>39- MÍNIMO DE 25% DAS RECEITAS RESULTANTES DE IMPOSTOS EM MDE</t>
    </r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((38) / (3) x 100) %</t>
    </r>
  </si>
  <si>
    <t>OUTRAS INFORMAÇÕES PARA CONTROLE</t>
  </si>
  <si>
    <t>OUTRAS DESPESAS CUSTEADAS COM RECEITAS ADICIONAIS PARA FINANCIAMENTO DO ENSINO</t>
  </si>
  <si>
    <r>
      <t xml:space="preserve">40- </t>
    </r>
    <r>
      <rPr>
        <sz val="10"/>
        <color indexed="8"/>
        <rFont val="Times New Roman"/>
        <family val="1"/>
      </rPr>
      <t>DESPESAS CUSTEADAS COM A</t>
    </r>
    <r>
      <rPr>
        <sz val="10"/>
        <rFont val="Times New Roman"/>
        <family val="1"/>
      </rPr>
      <t xml:space="preserve"> APLICAÇÃO FINANCEIRA DE OUTROS RECURSOS DE  IMPOSTOS VINCULADOS AO ENSINO</t>
    </r>
  </si>
  <si>
    <r>
      <t xml:space="preserve">41- </t>
    </r>
    <r>
      <rPr>
        <sz val="10"/>
        <color indexed="8"/>
        <rFont val="Times New Roman"/>
        <family val="1"/>
      </rPr>
      <t xml:space="preserve">DESPESAS CUSTEADAS COM A </t>
    </r>
    <r>
      <rPr>
        <sz val="10"/>
        <rFont val="Times New Roman"/>
        <family val="1"/>
      </rPr>
      <t>CONTRIBUIÇÃO SOCIAL DO SALÁRIO-EDUCAÇÃO</t>
    </r>
  </si>
  <si>
    <t xml:space="preserve"> </t>
  </si>
  <si>
    <r>
      <t xml:space="preserve">42- </t>
    </r>
    <r>
      <rPr>
        <sz val="10"/>
        <color indexed="8"/>
        <rFont val="Times New Roman"/>
        <family val="1"/>
      </rPr>
      <t xml:space="preserve">DESPESAS CUSTEADAS COM </t>
    </r>
    <r>
      <rPr>
        <sz val="10"/>
        <rFont val="Times New Roman"/>
        <family val="1"/>
      </rPr>
      <t>OPERAÇÕES DE CRÉDITO</t>
    </r>
  </si>
  <si>
    <r>
      <t xml:space="preserve">43- </t>
    </r>
    <r>
      <rPr>
        <sz val="10"/>
        <color indexed="8"/>
        <rFont val="Times New Roman"/>
        <family val="1"/>
      </rPr>
      <t xml:space="preserve">DESPESAS CUSTEADAS COM OUTRAS RECEITAS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</si>
  <si>
    <r>
      <t xml:space="preserve">44- TOTAL DAS OUTRAS DESPESAS CUSTEADAS COM </t>
    </r>
    <r>
      <rPr>
        <sz val="10"/>
        <color indexed="8"/>
        <rFont val="Times New Roman"/>
        <family val="1"/>
      </rPr>
      <t xml:space="preserve">RECEITAS ADICIONAIS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  <r>
      <rPr>
        <sz val="10"/>
        <rFont val="Times New Roman"/>
        <family val="1"/>
      </rPr>
      <t xml:space="preserve"> (40 + 41 + 42 + 43)</t>
    </r>
  </si>
  <si>
    <t>RESTOS A PAGAR INSCRITOS COM DISPONIBILIDADE FINANCEIRA
DE RECURSOS DE IMPOSTOS VINCULADOS AO ENSINO</t>
  </si>
  <si>
    <t>SALDO ATÉ O BIMESTRE</t>
  </si>
  <si>
    <t>CANCELADO EM &lt;EXERCÍCIO&gt;(g)</t>
  </si>
  <si>
    <t>46- RESTOS A PAGAR DE DESPESAS COM MDE</t>
  </si>
  <si>
    <t>FLUXO FINANCEIRO DOS RECURSOS</t>
  </si>
  <si>
    <t>FUNDEB
(h)</t>
  </si>
  <si>
    <t>FUNDEF</t>
  </si>
  <si>
    <t>47- SALDO FINANCEIRO EM 31 DE DEZEMBRO DE &lt;EXERCÍCIO ANTERIOR&gt;</t>
  </si>
  <si>
    <t>48- (+) INGRESSO DE RECURSOS ATÉ O BIMESTRE</t>
  </si>
  <si>
    <t>49- (-) PAGAMENTOS EFETUADOS ATÉ O BIMESTRE</t>
  </si>
  <si>
    <t>50- (+) RECEITA DE APLICAÇÃO FINANCEIRA DOS RECURSOS ATÉ O BIMESTRE</t>
  </si>
  <si>
    <t>51- (=) SALDO FINANCEIRO NO EXERCÍCIO ATUAL</t>
  </si>
  <si>
    <r>
      <t>1</t>
    </r>
    <r>
      <rPr>
        <sz val="6"/>
        <rFont val="Times New Roman"/>
        <family val="1"/>
      </rPr>
      <t xml:space="preserve"> Limites mínimos anuais a serem cumpridos no encerramento do exercício.</t>
    </r>
  </si>
  <si>
    <r>
      <t>2</t>
    </r>
    <r>
      <rPr>
        <sz val="6"/>
        <rFont val="Times New Roman"/>
        <family val="1"/>
      </rPr>
      <t xml:space="preserve"> Art. 21, § 2º, Lei 11.494/2007: “Até 5% dos recursos recebidos à conta dos Fundos, inclusive relativos à complementação da União recebidos nos termos do §1º do art. 6º desta Lei, poderão ser utilizados no 1º trimestre do exercício imediatamente subseqüente, mediante abertura de crédito adicional.”</t>
    </r>
  </si>
  <si>
    <r>
      <t>3</t>
    </r>
    <r>
      <rPr>
        <sz val="6"/>
        <rFont val="Times New Roman"/>
        <family val="1"/>
      </rPr>
      <t xml:space="preserve"> Caput do artigo 212 da CF/1988</t>
    </r>
  </si>
  <si>
    <r>
      <t>4</t>
    </r>
    <r>
      <rPr>
        <sz val="6"/>
        <rFont val="Times New Roman"/>
        <family val="1"/>
      </rPr>
      <t xml:space="preserve"> Os valores referentes à parcela dos Restos a Pagar inscritos sem disponibilidade financeira vinculada à educação deverão ser informados somente no RREO do último bimestre do exercício.</t>
    </r>
  </si>
  <si>
    <r>
      <t>5</t>
    </r>
    <r>
      <rPr>
        <sz val="6"/>
        <rFont val="Times New Roman"/>
        <family val="1"/>
      </rPr>
      <t xml:space="preserve"> Limites mínimos anuais a serem cumpridos no encerramento do exercício, no âmbito de atuação prioritária, conforme LDB, art. 11, V.</t>
    </r>
  </si>
  <si>
    <r>
      <t xml:space="preserve">Tabela 8.4 – Demonstrativo da Despesa com Manutenção e Desenvolvimento do Ensino – MDE </t>
    </r>
    <r>
      <rPr>
        <b/>
        <sz val="16"/>
        <color indexed="10"/>
        <rFont val="Times New Roman"/>
        <family val="1"/>
      </rPr>
      <t>Executada em Consórcio Público</t>
    </r>
  </si>
  <si>
    <r>
      <t xml:space="preserve">RREO - ANEXO 8 </t>
    </r>
    <r>
      <rPr>
        <b/>
        <sz val="10"/>
        <color indexed="10"/>
        <rFont val="Times New Roman"/>
        <family val="1"/>
      </rPr>
      <t>CONSORCIADOS</t>
    </r>
    <r>
      <rPr>
        <sz val="10"/>
        <rFont val="Times New Roman"/>
        <family val="1"/>
      </rPr>
      <t xml:space="preserve"> (LDB, art. 72)</t>
    </r>
  </si>
  <si>
    <t>DESPESA COM MDE EXECUTADA EM CONSÓRCIOS PÚBLICOS</t>
  </si>
  <si>
    <t>DESPESAS COM AÇÕES TÍPICAS DE MDE EXECUTADAS EM CONSÓRCIO PÚBLICO
&lt;NOME DO CONSÓRCIO PÚBLICO&gt;</t>
  </si>
  <si>
    <t>VALORES TRANSFERIDOS POR CONTRATO DE RATEIO</t>
  </si>
  <si>
    <t>EDUCAÇÃO INFANTIL (I)</t>
  </si>
  <si>
    <t xml:space="preserve">     Despesas Custeadas com Recursos do FUNDEB</t>
  </si>
  <si>
    <t xml:space="preserve">     Despesas Custeadas com Outros Recursos de Impostos</t>
  </si>
  <si>
    <t>ENSINO FUNDAMENTAL (II)</t>
  </si>
  <si>
    <t>ENSINO MÉDIO (III)</t>
  </si>
  <si>
    <t>ENSINO SUPERIOR (IV)</t>
  </si>
  <si>
    <t>ENSINO PROFISSIONAL NÃO INTEGRADO AO ENSINO REGULAR (V)</t>
  </si>
  <si>
    <t>OUTRAS (VI)</t>
  </si>
  <si>
    <t>TOTAL DAS DESPESAS COM AÇÕES TÍPICAS DE MDE VII = (I + II + III + IV + V + VI)</t>
  </si>
  <si>
    <t>DESPESAS CUSTEADAS COM A COMPLEMENTAÇÃO DO FUNDEB NO EXERCÍCIO (VIII)</t>
  </si>
  <si>
    <t>RECEITA DE APLICAÇÃO FINANCEIRA DOS RECURSOS DO FUNDEB ATÉ O BIMESTRE (IX)</t>
  </si>
  <si>
    <t>DESPESAS CUSTEADAS COM O SUPERÁVIT FINANCEIRO, DO EXERCÍCIO ANTERIOR, DO FUNDEB (X)</t>
  </si>
  <si>
    <t>DESPESAS CUSTEADAS COM O SUPERÁVIT FINANCEIRO, DO EXERCÍCIO ANTERIOR, DE OUTROS RECURSOS DE IMPOSTOS (XI)</t>
  </si>
  <si>
    <r>
      <t>RESTOS A PAGAR INSCRITOS NO EXERCÍCIO SEM DISPONIBILIDADE FINANCEIRA DE RECURSOS DE IMPOSTOS VINCULADOS AO ENSINO</t>
    </r>
    <r>
      <rPr>
        <vertAlign val="superscript"/>
        <sz val="10"/>
        <rFont val="Cambria"/>
        <family val="1"/>
      </rPr>
      <t xml:space="preserve">4 </t>
    </r>
    <r>
      <rPr>
        <sz val="10"/>
        <rFont val="Cambria"/>
        <family val="1"/>
      </rPr>
      <t>(XII)</t>
    </r>
  </si>
  <si>
    <t>CANCELAMENTO, NO EXERCÍCIO, DE RESTOS A PAGAR INSCRITOS COM DISPONIBILIDADE FINANCEIRA DE RECURSOS DE IMPOSTOS VINCULADOS AO ENSINO (XIII)</t>
  </si>
  <si>
    <t>TOTAL DAS DEDUÇÕES CONSIDERADAS PARA FINS DE LIMITE CONSTITUCIONAL XIV = (VIII + IX + X + XI + XII + XIII)</t>
  </si>
  <si>
    <t>TOTAL DAS DESPESAS PARA FINS DE LIMITE (XV) = (VII – XIV)</t>
  </si>
  <si>
    <t>Tabela 9 – Demonstrativo das Receitas de Operações de Crédito e Despesas de Capital</t>
  </si>
  <si>
    <t>DEMONSTRATIVO DAS RECEITAS DE OPERAÇÕES DE CRÉDITO E DESPESAS DE CAPITAL</t>
  </si>
  <si>
    <t xml:space="preserve"> RREO – ANEXO 9 (LRF, art.53, § 1º, inciso I) </t>
  </si>
  <si>
    <t>SALDO NÃO</t>
  </si>
  <si>
    <t>REALIZADO</t>
  </si>
  <si>
    <t>(c) = (a – b)</t>
  </si>
  <si>
    <t>RECEITAS DE OPERAÇÕES DE CRÉDITO (I)</t>
  </si>
  <si>
    <t xml:space="preserve">DESPESAS </t>
  </si>
  <si>
    <t>DESPESAS EXECUTADAS</t>
  </si>
  <si>
    <t>SALDO NÃO EXECUTADO</t>
  </si>
  <si>
    <t>LIQUIDADAS</t>
  </si>
  <si>
    <t>INSCRITAS EM RESTOS A PAGAR NÃO PROCESSADOS</t>
  </si>
  <si>
    <t>(f)</t>
  </si>
  <si>
    <t>(g) = (d – (e+f))</t>
  </si>
  <si>
    <t>DESPESAS DE CAPITAL</t>
  </si>
  <si>
    <t>(-) Incentivos Fiscais a Contribuinte</t>
  </si>
  <si>
    <t>(-) Incentivos Fiscais a Contribuinte por Instituições Financeiras</t>
  </si>
  <si>
    <t>DESPESA DE CAPITAL LÍQUIDA (II)</t>
  </si>
  <si>
    <t>RESULTADO PARA APURAÇÃO DA REGRA DE OURO (III) = (I – II) REGRA DE OURO</t>
  </si>
  <si>
    <t>(a – d)</t>
  </si>
  <si>
    <t>(b) – (e + f)</t>
  </si>
  <si>
    <t>(c – g)</t>
  </si>
  <si>
    <t xml:space="preserve">Notas: </t>
  </si>
  <si>
    <r>
      <t>1</t>
    </r>
    <r>
      <rPr>
        <sz val="10"/>
        <rFont val="Times New Roman"/>
        <family val="1"/>
      </rPr>
      <t xml:space="preserve"> &lt; Operações de Crédito descritas na CF, art. 167, inciso III&gt;</t>
    </r>
  </si>
  <si>
    <r>
      <t xml:space="preserve">2 </t>
    </r>
    <r>
      <rPr>
        <sz val="10"/>
        <rFont val="Times New Roman"/>
        <family val="1"/>
      </rPr>
      <t>Durante o exercício, somente as despesas liquidadas são consideradas executadas. No encerramento do exercício, as despesas não liquidadas inscritas em restos a pagar não-processados são também consideradas executadas. Dessa forma, para maior transparência, as despesas executadas estão segregadas em:</t>
    </r>
  </si>
  <si>
    <t>a)         Despesas liquidadas, consideradas aquelas em que houve a entrega do material ou serviço, nos termos do art. 63 da Lei 4.320/64;</t>
  </si>
  <si>
    <t>b)        Despesas empenhadas, mas não liquidadas, inscritas em Restos a Pagar não-processados, consideradas liquidadas no encerramento do exercício, por força do art.35, inciso II da Lei 4.320/64.</t>
  </si>
  <si>
    <t xml:space="preserve">Tabela 10.1 - Demonstrativo da Projeção Atuarial do Regime Próprio de Previdência dos Servidores </t>
  </si>
  <si>
    <t xml:space="preserve">DEMONSTRATIVO DA PROJEÇÃO ATUARIAL DO REGIME PRÓPRIO DE PREVIDÊNCIA DOS SERVIDORES </t>
  </si>
  <si>
    <t>RREO – ANEXO 10 (LRF, art. 53, § 1º, inciso II)</t>
  </si>
  <si>
    <t>EXERCÍCIO</t>
  </si>
  <si>
    <t xml:space="preserve">RECEITAS </t>
  </si>
  <si>
    <t>RESULTADO</t>
  </si>
  <si>
    <t>SALDO FINANCEIRO</t>
  </si>
  <si>
    <t>PREVIDENCIÁRIAS</t>
  </si>
  <si>
    <t>PREVIDENCIÁRIO</t>
  </si>
  <si>
    <t xml:space="preserve"> DO EXERCÍCIO</t>
  </si>
  <si>
    <t>(c) = (a - b)</t>
  </si>
  <si>
    <t>(d) = (“d” exerc. Anterior) + (c)</t>
  </si>
  <si>
    <t>Notas:
1 Projeção atuarial elaborada em &lt;DATA DA AVALIAÇÃO&gt; e oficialmente enviada para o Ministério da Previdência Social – MPS.</t>
  </si>
  <si>
    <t>2 Este Demonstrativo utiliza as seguintes hipóteses:
&lt;HIPÓTESE&gt;: &lt;VALOR&gt;</t>
  </si>
  <si>
    <t>Tabela 11 - Demonstrativo da Receita de Alienação de Ativos e Aplicação dos Recursos</t>
  </si>
  <si>
    <t>DEMONSTRATIVO DA RECEITA DE ALIENAÇÃO DE ATIVOS E APLICAÇÃO DOS RECURSOS</t>
  </si>
  <si>
    <t>RREO – ANEXO 11 (LRF, art. 53, § 1º, inciso III )</t>
  </si>
  <si>
    <t>SALDO A REALIZAR</t>
  </si>
  <si>
    <t>(c) = (a-b)</t>
  </si>
  <si>
    <t>RECEITAS DE CAPITAL - ALIENAÇÃO DE ATIVOS (I)</t>
  </si>
  <si>
    <t xml:space="preserve">    Alienação de Bens Móveis</t>
  </si>
  <si>
    <t xml:space="preserve">    Alienação de Bens Imóveis</t>
  </si>
  <si>
    <t>SALDO A EXECUTAR</t>
  </si>
  <si>
    <t>INSCRITAS EM RESTOS A</t>
  </si>
  <si>
    <t>PAGAR NÃO PROCESSADOS</t>
  </si>
  <si>
    <t>(g) = (d-(e+f))</t>
  </si>
  <si>
    <t>APLICAÇÃO DOS RECURSOS DA ALIENAÇÃO DE ATIVOS (II)</t>
  </si>
  <si>
    <t xml:space="preserve">        Investimentos</t>
  </si>
  <si>
    <t xml:space="preserve">        Inversões Financeiras</t>
  </si>
  <si>
    <t xml:space="preserve">        Amortização da Dívida</t>
  </si>
  <si>
    <t xml:space="preserve">    Despesas Correntes dos Regimes de Previdência</t>
  </si>
  <si>
    <t xml:space="preserve">        Regime Geral da Previdência Social</t>
  </si>
  <si>
    <t xml:space="preserve">        Regime Próprio dos Servidores Públicos</t>
  </si>
  <si>
    <t>SALDO FINANCEIRO A APLICAR</t>
  </si>
  <si>
    <t>&lt;EXERCÍCIO ANTERIOR&gt;</t>
  </si>
  <si>
    <t>SALDO ATUAL</t>
  </si>
  <si>
    <t>(h)</t>
  </si>
  <si>
    <t>(i) = (Ib – (IIe + IIf))</t>
  </si>
  <si>
    <t>(j) = (IIIh + IIIi)</t>
  </si>
  <si>
    <t>VALOR (III)</t>
  </si>
  <si>
    <t>Nota: Durante o exercício, somente as despesas liquidadas são consideradas executadas. No encerramento do exercício, as despesas não liquidadas inscritas em restos a pagar não processados são</t>
  </si>
  <si>
    <t xml:space="preserve">também consideradas executadas. Dessa forma, para maior transparência, as despesas executadas estão segregadas em :  </t>
  </si>
  <si>
    <t xml:space="preserve">        . a) Despesas liquidadas,  consideradas aquelas em que houve a entrega do material ou serviço, nos termos do art. 63 da Lei 4.320/64;</t>
  </si>
  <si>
    <t xml:space="preserve">        . b) Despesas empenhadas mas não liquidadas, inscritas em Restos a Pagar não processados, consideradas liquidadas no encerramento do exercício, por força do art.35, inciso II da Lei 4.320/64. </t>
  </si>
  <si>
    <t>Tabela 12.2 - Demonstrativo das Despesas com Saúde - Municípios (5 primeiros bimestres)</t>
  </si>
  <si>
    <t>DEMONSTRATIVO DAS RECEITAS E DESPESAS COM AÇÕES E SERVIÇOS PÚBLICOS DE SAÚDE</t>
  </si>
  <si>
    <t>RREO – ANEXO  12 (LC 141/2012, art. 35)</t>
  </si>
  <si>
    <t>RECEITAS PARA APURAÇÃO DA APLICAÇÃO EM AÇÕES E SERVIÇOS PÚBLICOS DE SAÚDE</t>
  </si>
  <si>
    <t>RECEITA DE IMPOSTOS LÍQUIDA (I)</t>
  </si>
  <si>
    <t xml:space="preserve">   Imposto Predial e Territorial Urbano - IPTU</t>
  </si>
  <si>
    <t xml:space="preserve">   Imposto sobre Transmissão de Bens Intervivos - ITBI</t>
  </si>
  <si>
    <t xml:space="preserve">   Imposto sobre Serviços de Qualquer Natureza - ISS</t>
  </si>
  <si>
    <t xml:space="preserve">   Imposto de Renda Retido na Fonte - IRRF</t>
  </si>
  <si>
    <t xml:space="preserve">   Imposto Territorial Rural - ITR</t>
  </si>
  <si>
    <t xml:space="preserve">   Multas, Juros de Mora e Outros Encargos dos Impostos</t>
  </si>
  <si>
    <t xml:space="preserve">   Dívida Ativa dos Impostos</t>
  </si>
  <si>
    <t xml:space="preserve">   Multas, Juros de Mora e Outros Encargos da Dívida Ativa</t>
  </si>
  <si>
    <t>RECEITA DE TRANSFERÊNCIAS CONSTITUCIONAIS E LEGAIS (II)</t>
  </si>
  <si>
    <t xml:space="preserve">   Cota-Parte FPM</t>
  </si>
  <si>
    <t xml:space="preserve">   Cota-Parte ITR</t>
  </si>
  <si>
    <t xml:space="preserve">   Cota-Parte IPVA</t>
  </si>
  <si>
    <t xml:space="preserve">   Cota-Parte ICMS</t>
  </si>
  <si>
    <t xml:space="preserve">   Cota-Parte IPI-Exportação</t>
  </si>
  <si>
    <t xml:space="preserve">   Compensações Financeiras Provenientes de Impostos e Transferências Constitucionais</t>
  </si>
  <si>
    <t xml:space="preserve">      Desoneração ICMS (LC 87/96)</t>
  </si>
  <si>
    <t xml:space="preserve">      Outras</t>
  </si>
  <si>
    <t>TOTAL DAS RECEITAS PARA APURAÇÃO DA APLICAÇÃO EM AÇÕES E SERVIÇOS PÚBLICOS DE SAÚDE (III) = I + II</t>
  </si>
  <si>
    <t>RECEITAS ADICIONAIS PARA FINANCIAMENTO DA SAÚDE</t>
  </si>
  <si>
    <t>(d/c)</t>
  </si>
  <si>
    <t>TRANSFERÊNCIA DE RECURSOS DO SISTEMA ÚNICO DE SAÚDE-SUS</t>
  </si>
  <si>
    <t xml:space="preserve">   Provenientes da União</t>
  </si>
  <si>
    <t xml:space="preserve">   Provenientes dos Estados</t>
  </si>
  <si>
    <t xml:space="preserve">   Provenientes de Outros Municípios</t>
  </si>
  <si>
    <t xml:space="preserve">   Outras Receitas do SUS</t>
  </si>
  <si>
    <t>TRANSFERÊNCIAS VOLUNTÁRIAS</t>
  </si>
  <si>
    <t>RECEITAS DE OPERAÇÕES DE CRÉDITO VINCULADAS À SAÚDE</t>
  </si>
  <si>
    <t>OUTRAS RECEITAS PARA FINANCIAMENTO DA SAÚDE</t>
  </si>
  <si>
    <t>TOTAL RECEITAS ADICIONAIS PARA FINANCIAMENTO DA SAÚDE</t>
  </si>
  <si>
    <t>DESPESAS COM SAÚDE</t>
  </si>
  <si>
    <t>(Por Grupo de Natureza da Despesa)</t>
  </si>
  <si>
    <t>(f/e)</t>
  </si>
  <si>
    <t>(g/e)</t>
  </si>
  <si>
    <t>DESPESAS CORRENTES</t>
  </si>
  <si>
    <t xml:space="preserve">    Juros e Encargos da Dívida</t>
  </si>
  <si>
    <t xml:space="preserve">    Investimentos </t>
  </si>
  <si>
    <t xml:space="preserve">    Amortização da Dívida</t>
  </si>
  <si>
    <t>TOTAL DAS DESPESAS COM SAÚDE (IV)</t>
  </si>
  <si>
    <t>DESPESAS COM SAÚDE NÃO COMPUTADAS PARA FINS DE APURAÇÃO DO PERCENTUAL MÍNIMO</t>
  </si>
  <si>
    <t>(h/IVf)</t>
  </si>
  <si>
    <t>(i)</t>
  </si>
  <si>
    <t>(i/IVg)</t>
  </si>
  <si>
    <t>DESPESAS COM INATIVOS E PENSIONISTAS</t>
  </si>
  <si>
    <t>DESPESA COM ASSISTÊNCIA À SAÚDE QUE NÃO ATENDE AO PRINCÍPIO DE ACESSO UNIVERSAL</t>
  </si>
  <si>
    <t xml:space="preserve">DESPESAS CUSTEADAS COM OUTROS RECURSOS </t>
  </si>
  <si>
    <t xml:space="preserve">   Recursos de Transferência do Sistema Único de Saúde - SUS</t>
  </si>
  <si>
    <t xml:space="preserve">   Recursos de Operações de Crédito</t>
  </si>
  <si>
    <t xml:space="preserve">   Outros Recursos</t>
  </si>
  <si>
    <t>OUTRAS AÇÕES E SERVIÇOS NÃO COMPUTADOS</t>
  </si>
  <si>
    <r>
      <t>RESTOS A PAGAR NÃO PROCESSADOS INSCRITOS INDEVIDAMENTE NO EXERCÍCIO SEM DISPONIBILIDADE FINANCEIRA</t>
    </r>
    <r>
      <rPr>
        <vertAlign val="superscript"/>
        <sz val="8"/>
        <rFont val="Cambria"/>
        <family val="1"/>
      </rPr>
      <t>1</t>
    </r>
  </si>
  <si>
    <r>
      <t>DESPESAS CUSTEADAS COM DISPONIBILIDADE DE CAIXA VINCULADA AOS RESTOS A PAGAR CANCELADOS</t>
    </r>
    <r>
      <rPr>
        <vertAlign val="superscript"/>
        <sz val="8"/>
        <rFont val="Cambria"/>
        <family val="1"/>
      </rPr>
      <t>2</t>
    </r>
  </si>
  <si>
    <r>
      <t>DESPESAS CUSTEADAS COM RECURSOS VINCULADOS À PARCELA DO PERCENTUAL MÍNIMO QUE NÃO FOI APLICADA EM AÇÕES E SERVIÇOS DE SAÚDE EM EXERCÍCIOS ANTERIORES</t>
    </r>
    <r>
      <rPr>
        <vertAlign val="superscript"/>
        <sz val="8"/>
        <rFont val="Cambria"/>
        <family val="1"/>
      </rPr>
      <t>3</t>
    </r>
  </si>
  <si>
    <t>TOTAL DAS DESPESAS COM SAÚDE NÃO COMPUTADAS  (V)</t>
  </si>
  <si>
    <t>TOTAL DAS DESPESAS COM AÇÕES E SERVIÇOS PÚBLICOS DE SAÚDE (VI) = (IV - V)</t>
  </si>
  <si>
    <r>
      <t>PERCENTUAL DE APLICAÇÃO EM AÇÕES E SERVIÇOS PÚBLICOS DE SAÚDE SOBRE A RECEITA  DE IMPOSTOS LÍQUIDA E TRANSFERÊNCIAS CONSTITUCIONAIS E LEGAIS (VII%) = (VIh / IIIb x 100) - LIMITE CONSTITUCIONAL 15%</t>
    </r>
    <r>
      <rPr>
        <b/>
        <vertAlign val="superscript"/>
        <sz val="8"/>
        <rFont val="Cambria"/>
        <family val="1"/>
      </rPr>
      <t>4 e 5</t>
    </r>
  </si>
  <si>
    <t xml:space="preserve">VALOR REFERENTE À DIFERENÇA ENTRE O VALOR EXECUTADO E O LIMITE MÍNIMO CONSTITUCIONAL [(VII - 15)/100 x IIIb]  </t>
  </si>
  <si>
    <t>EXECUÇÃO DE RESTOS A PAGAR NÃO PROCESSADOS INSCRITOS COM DISPONIBILDADE DE CAIXA</t>
  </si>
  <si>
    <t>INSCRITOS</t>
  </si>
  <si>
    <t>CANCELADOS/    PRESCRITOS</t>
  </si>
  <si>
    <t>PAGOS</t>
  </si>
  <si>
    <t>A PAGAR</t>
  </si>
  <si>
    <t>PARCELA CONSIDERADA NO LIMITE</t>
  </si>
  <si>
    <t>Inscritos em &lt;Exercício de Referência&gt;</t>
  </si>
  <si>
    <t>Inscritos em &lt;Exercício de Referência - 1&gt;</t>
  </si>
  <si>
    <t>Inscritos em &lt;Exercício de Referência – 2&gt;</t>
  </si>
  <si>
    <t>Inscritos em &lt;Exercício de Referência – 3&gt;</t>
  </si>
  <si>
    <t>Inscritos em &lt;Exercício de Referência – 4&gt;</t>
  </si>
  <si>
    <t>Inscritos em &lt;Exercício de Referência – 5&gt;</t>
  </si>
  <si>
    <t>Inscritos em &lt;Exercício de Referência – 6&gt;</t>
  </si>
  <si>
    <t>Inscritos em &lt;Exercício de Referência – 7&gt;</t>
  </si>
  <si>
    <t>Inscritos em &lt;Exercício de Referência – 8&gt;</t>
  </si>
  <si>
    <t>Inscritos em &lt;Exercício de Referência – 9&gt;</t>
  </si>
  <si>
    <t>Inscritos em &lt;Exercício de Referência – 10&gt;</t>
  </si>
  <si>
    <t>Total</t>
  </si>
  <si>
    <t>CONTROLE DAS DESPESAS CUSTEADAS COM DISPONIBILIDADE DE CAIXA VINCULADA AOS RESTOS A PAGAR CANCELADOS OU PRESCRITOS CONSIDERADOS PARA FINS DE CUMPRIMENTO DO LIMITE ARTIGO 24, § 1º e 2º</t>
  </si>
  <si>
    <t>DISPONIBILIDADE DE CAIXA VINCULADA AOS RESTOS A PAGAR CANCELADOS OU PRESCRITOS</t>
  </si>
  <si>
    <t>Saldo Inicial</t>
  </si>
  <si>
    <t>Despesas custeadas no exercício de referência</t>
  </si>
  <si>
    <t>Saldo Final (Não Aplicado)</t>
  </si>
  <si>
    <t>(j)</t>
  </si>
  <si>
    <t>Restos a Pagar Cancelados ou Prescritos em &lt;Exercício de Referência&gt;</t>
  </si>
  <si>
    <t xml:space="preserve">Restos a Pagar Cancelados ou Prescritos em &lt;Exercício de Referência - 1&gt; </t>
  </si>
  <si>
    <t xml:space="preserve">Restos a Pagar Cancelados ou Prescritos em &lt;Exercício de Referência – 2&gt; </t>
  </si>
  <si>
    <t xml:space="preserve">Restos a Pagar Cancelados ou Prescritos em &lt;Exercício de Referência – 3&gt; </t>
  </si>
  <si>
    <t xml:space="preserve">Restos a Pagar Cancelados ou Prescritos em &lt;Exercício de Referência – 4&gt; </t>
  </si>
  <si>
    <t xml:space="preserve">Restos a Pagar Cancelados ou Prescritos em &lt;Exercício de Referência – 5&gt; </t>
  </si>
  <si>
    <t xml:space="preserve">Restos a Pagar Cancelados ou Prescritos em &lt;Exercício de Referência – 6&gt; </t>
  </si>
  <si>
    <t xml:space="preserve">Restos a Pagar Cancelados ou Prescritos em &lt;Exercício de Referência – 7&gt; </t>
  </si>
  <si>
    <t xml:space="preserve">Restos a Pagar Cancelados ou Prescritos em &lt;Exercício de Referência – 8&gt; </t>
  </si>
  <si>
    <t xml:space="preserve">Restos a Pagar Cancelados ou Prescritos em &lt;Exercício de Referência – 9&gt; </t>
  </si>
  <si>
    <t xml:space="preserve">Restos a Pagar Cancelados ou Prescritos em &lt;Exercício de Referência – 10&gt; </t>
  </si>
  <si>
    <t>Total (IX)</t>
  </si>
  <si>
    <t xml:space="preserve"> CONTROLE DAS DESPESAS CUSTEADAS COM RECURSOS VINCULADOS À PARCELA DO PERCENTUAL MÍNIMO NÃO APLICADA EM AÇÕES E SERVIÇOS DE SAÚDE EM EXERCÍCIOS ANTERIORES - ARTIGOS 25 E 26</t>
  </si>
  <si>
    <t>RECURSOS VINCULADOS À DIFERENÇA DE LIMITE NÃO CUMPRIDO</t>
  </si>
  <si>
    <t>(k)</t>
  </si>
  <si>
    <t xml:space="preserve">Diferença de limite não cumprido em &lt;Exercício de Referência - 1&gt; </t>
  </si>
  <si>
    <t xml:space="preserve">Diferença de limite não cumprido em &lt;Exercício de Referência - 2&gt; </t>
  </si>
  <si>
    <t xml:space="preserve">Diferença de limite não cumprido em &lt;Exercício de Referência – 3&gt; </t>
  </si>
  <si>
    <t xml:space="preserve">Diferença de limite não cumprido em &lt;Exercício de Referência – 4&gt; </t>
  </si>
  <si>
    <t xml:space="preserve">Diferença de limite não cumprido em &lt;Exercício de Referência – 5&gt; </t>
  </si>
  <si>
    <t xml:space="preserve">Diferença de limite não cumprido em &lt;Exercício de Referência – 6&gt; </t>
  </si>
  <si>
    <t xml:space="preserve">Diferença de limite não cumprido em &lt;Exercício de Referência – 7&gt; </t>
  </si>
  <si>
    <t xml:space="preserve">Diferença de limite não cumprido em &lt;Exercício de Referência – 8&gt; </t>
  </si>
  <si>
    <t xml:space="preserve">Diferença de limite não cumprido em &lt;Exercício de Referência – 9&gt; </t>
  </si>
  <si>
    <t xml:space="preserve">Diferença de limite não cumprido em &lt;Exercício de Referência - 10&gt; </t>
  </si>
  <si>
    <t>Total (X)</t>
  </si>
  <si>
    <t>(Por Subfunção)</t>
  </si>
  <si>
    <t>(l)</t>
  </si>
  <si>
    <t>(l/total l)</t>
  </si>
  <si>
    <t>(m)</t>
  </si>
  <si>
    <t>(m/total m)</t>
  </si>
  <si>
    <t>Atenção Básica</t>
  </si>
  <si>
    <t>Assistência Hospitalar e Ambulatorial</t>
  </si>
  <si>
    <t>Suporte Profilático e Terapêutico</t>
  </si>
  <si>
    <t>Vigilância Sanitária</t>
  </si>
  <si>
    <t>Vigilância Epidemiológica</t>
  </si>
  <si>
    <t>Alimentação e Nutrição</t>
  </si>
  <si>
    <t>Outras Subfunções</t>
  </si>
  <si>
    <t>¹ Essa linha apresentará valor somente no Relatório Resumido da Execução Orçamentária do último bimestre do exercício.</t>
  </si>
  <si>
    <r>
      <t>2</t>
    </r>
    <r>
      <rPr>
        <sz val="8"/>
        <rFont val="Cambria"/>
        <family val="1"/>
      </rPr>
      <t xml:space="preserve"> O valor apresentado na intercessão com a coluna "h" ou com a coluna "h+i"(último bimestre) deverá ser o mesmo apresentado no "total j".</t>
    </r>
  </si>
  <si>
    <r>
      <t>3</t>
    </r>
    <r>
      <rPr>
        <sz val="8"/>
        <rFont val="Cambria"/>
        <family val="1"/>
      </rPr>
      <t xml:space="preserve"> O valor apresentado na intercessão com a coluna "h" ou com a coluna "h+i"(último bimestre) deverá ser o mesmo apresentado no "total k".</t>
    </r>
  </si>
  <si>
    <r>
      <t>4</t>
    </r>
    <r>
      <rPr>
        <sz val="8"/>
        <rFont val="Cambria"/>
        <family val="1"/>
      </rPr>
      <t xml:space="preserve"> Limite anual mínimo a ser cumprido no encerramento do exercício.</t>
    </r>
  </si>
  <si>
    <r>
      <t>5</t>
    </r>
    <r>
      <rPr>
        <sz val="8"/>
        <rFont val="Cambria"/>
        <family val="1"/>
      </rPr>
      <t xml:space="preserve"> Durante o exercício esse valor servirá para o monitoramento previsto no art. 23 da LC 141/2012</t>
    </r>
  </si>
  <si>
    <t>Tabela 12.2 - Demonstrativo das Despesas com Saúde - Municípios (Último Bimestre)</t>
  </si>
  <si>
    <t xml:space="preserve">   Impsoto sobre Transmissão de Bens Intervivos - ITBI</t>
  </si>
  <si>
    <t>DOTAÇÃO INICIAL</t>
  </si>
  <si>
    <t>Liquidadas Até o Bimestre</t>
  </si>
  <si>
    <t>Inscritas em Restos a Pagar não Processados</t>
  </si>
  <si>
    <t>[(f+g)/e]</t>
  </si>
  <si>
    <t>[(h+i)/IV(f+g)]</t>
  </si>
  <si>
    <t>TOTAL DAS DESPESAS COM AÇÕES E SERVIÇOS PÚBLICOS DE SAÚDE (VI) = [IV(f+g) – V(h+i)]</t>
  </si>
  <si>
    <r>
      <t>PERCENTUAL DE APLICAÇÃO EM AÇÕES E SERVIÇOS PÚBLICOS DE SAÚDE SOBRE A RECEITA  DE IMPOSTOS LÍQUIDA E TRANSFERÊNCIAS CONSTITUCIONAIS E LEGAIS (VII%) = [VI / IIIb x 100] - LIMITE CONSTITUCIONAL 15%</t>
    </r>
    <r>
      <rPr>
        <b/>
        <vertAlign val="superscript"/>
        <sz val="8"/>
        <color indexed="8"/>
        <rFont val="Cambria"/>
        <family val="1"/>
      </rPr>
      <t xml:space="preserve">4 </t>
    </r>
  </si>
  <si>
    <t xml:space="preserve">CONTROLE DAS DESPESAS CUSTEADAS COM DISPONIBILIDADE DE CAIXA VINCULADA AOS RESTOS A PAGAR CANCELADOS OU PRESCRITOS CONSIDERADOS PARA FINS DE CUMPRIMENTO DO LIMITE </t>
  </si>
  <si>
    <t>DISPONIBILIDADE DE CAIXA VINCULADA AOS RESTOS A PAGAR CANECLADOS OU PRESCRITOS</t>
  </si>
  <si>
    <t>ARTIGO 24, § 1º e 2º</t>
  </si>
  <si>
    <t>CONTROLE DAS DESPESAS CUSTEADAS COM RECURSOS VINCULADOS À PARCELA DO PERCENTUAL MÍNIMO</t>
  </si>
  <si>
    <t>NÃO APLICADA EM AÇÕES E SERVIÇOS DE SAÚDE EM EXERCÍCIOS ANTERIORES - ARTIGOS 25 E 26</t>
  </si>
  <si>
    <t>Tabela 12.4 - Demonstrativo das Despesas com Saúde - Ente Consorciado (5 primeiros bimestres)</t>
  </si>
  <si>
    <t xml:space="preserve">DESPESAS COM SAÚDE EXECUTADAS EM CONSÓRCIO PÚBLICO
&lt;NOME DO CONSÓRCIO PÚBLICO&gt;
</t>
  </si>
  <si>
    <t>VALORES TRANSFERIDOS POR CONTRATO DE RATEIO                                        (a)</t>
  </si>
  <si>
    <t>(b/a) x 100</t>
  </si>
  <si>
    <t>(c/a) x 100</t>
  </si>
  <si>
    <t>TOTAL DAS DESPESAS COM SAÚDE (I)</t>
  </si>
  <si>
    <t>(e/Ib)x100</t>
  </si>
  <si>
    <t>(f/Ic)x100</t>
  </si>
  <si>
    <t>RESTOS A PAGAR NÃO PROCESSADOS INSCRITOS INDEVIDAMENTE NO EXERCÍCIO SEM DISPONIBILIDADE FINANCEIRA</t>
  </si>
  <si>
    <t>DESPESAS CUSTEADAS COM DISPONIBILIDADE DE CAIXA VINCULADA AOS RESTOS A PAGAR CANCELADOS</t>
  </si>
  <si>
    <t>DESPESAS CUSTEADAS COM RECURSOS VINCULADOS À PARCELA DO PERCENTUAL MÍNIMO QUE NÃO FOI APLICADA EM AÇÕES E SERVIÇOS DE SAÚDE EM EXERCÍCIOS ANTERIORES</t>
  </si>
  <si>
    <t>TOTAL DAS DESPESAS COM NÃO COMPUTADAS  (II)</t>
  </si>
  <si>
    <t>TOTAL DAS DESPESAS COM AÇÕES E SERVIÇOS PÚBLICOS DE SAÚDE (III) = (I - II)</t>
  </si>
  <si>
    <t>Tabela 12.4 - Demonstrativo das Despesas com Saúde - Ente Consorciado (Último bimestre)</t>
  </si>
  <si>
    <t>[(b+c)/a]</t>
  </si>
  <si>
    <t>[(d+e)/I(b+c)]</t>
  </si>
  <si>
    <t>Tabela 13 - Demonstrativo das Parcerias Público Privadas</t>
  </si>
  <si>
    <t>DEMONSTRATIVO DAS PARCERIAS PÚBLICO-PRIVADAS</t>
  </si>
  <si>
    <t>RREO - Anexo 13 (Lei nº 11.079, de 30.12.2004, arts. 22, 25 e 28)</t>
  </si>
  <si>
    <t>SALDO TOTAL EM 31 DE DEZEMBRO DO EXERCÍCIO ANTERIOR</t>
  </si>
  <si>
    <t>REGISTROS EFETUADOS EM</t>
  </si>
  <si>
    <t>SALDO TOTAL</t>
  </si>
  <si>
    <t>No bimestre</t>
  </si>
  <si>
    <t>Até o bimestre</t>
  </si>
  <si>
    <t>(c) = (a + b)</t>
  </si>
  <si>
    <t>TOTAL DE ATIVOS</t>
  </si>
  <si>
    <t xml:space="preserve">    Direitos Futuros</t>
  </si>
  <si>
    <t xml:space="preserve">    Ativos Contabilizados na SPE</t>
  </si>
  <si>
    <t xml:space="preserve">    Contrapartida para Provisões de PPP</t>
  </si>
  <si>
    <t>TOTAL DE PASSIVOS (I)</t>
  </si>
  <si>
    <t xml:space="preserve">    Obrigações Não Relacionadas a Serviços</t>
  </si>
  <si>
    <t xml:space="preserve">    Contrapartida para Ativos da SPE</t>
  </si>
  <si>
    <t xml:space="preserve">    Provisões de PPP</t>
  </si>
  <si>
    <t>GARANTIAS DE PPP (II)</t>
  </si>
  <si>
    <t>SALDO LÍQUIDO DE PASSIVOS DE PPP (III) = (I-II)</t>
  </si>
  <si>
    <t>PASSIVOS CONTINGENTES</t>
  </si>
  <si>
    <t xml:space="preserve">    Contraprestações Futuras</t>
  </si>
  <si>
    <t xml:space="preserve">    Riscos Não Provisionados</t>
  </si>
  <si>
    <t xml:space="preserve">    Outros Passivos Contingentes</t>
  </si>
  <si>
    <t>ATIVOS CONTINGENTES</t>
  </si>
  <si>
    <t xml:space="preserve">    Serviços Futuros</t>
  </si>
  <si>
    <t xml:space="preserve">    Outros Ativos Contingentes</t>
  </si>
  <si>
    <t xml:space="preserve">EXERCÍCIO </t>
  </si>
  <si>
    <t>&lt;EC + 1&gt;</t>
  </si>
  <si>
    <t>&lt;EC + 2&gt;</t>
  </si>
  <si>
    <t>&lt;EC + 3&gt;</t>
  </si>
  <si>
    <t>&lt;EC + 4&gt;</t>
  </si>
  <si>
    <t>&lt;EC + 5&gt;</t>
  </si>
  <si>
    <t>&lt;EC + 6&gt;</t>
  </si>
  <si>
    <t>&lt;EC + 7&gt;</t>
  </si>
  <si>
    <t>&lt;EC + 8&gt;</t>
  </si>
  <si>
    <t>&lt;EC + 9&gt;</t>
  </si>
  <si>
    <t>DESPESAS DE PPP</t>
  </si>
  <si>
    <t>ANTERIOR</t>
  </si>
  <si>
    <t>CORRENTE</t>
  </si>
  <si>
    <t>(EC)</t>
  </si>
  <si>
    <t>Do Ente Federado (IV)</t>
  </si>
  <si>
    <t>Das Estatais Não-Dependentes</t>
  </si>
  <si>
    <t>TOTAL DAS DESPESAS</t>
  </si>
  <si>
    <t>RECEITA CORRENTE LÍQUIDA (RCL) (V)</t>
  </si>
  <si>
    <t>TOTAL DAS DESPESAS / RCL (%) (VI) = (IV)/(V)</t>
  </si>
  <si>
    <t>Nota:</t>
  </si>
  <si>
    <t>Tabela 14 - Demonstrativo Simplificado do Relatório Resumido da Execução Orçamentária</t>
  </si>
  <si>
    <t>DEMONSTRATIVO SIMPLIFICADO DO RELATÓRIO RESUMIDO DA EXECUÇÃO ORÇAMENTÁRIA</t>
  </si>
  <si>
    <t>RREO - Anexo 14 (LRF, Art. 48)</t>
  </si>
  <si>
    <t xml:space="preserve">  Previsão Inicial </t>
  </si>
  <si>
    <t xml:space="preserve">  Previsão Atualizada </t>
  </si>
  <si>
    <t xml:space="preserve">  Receitas Realizadas </t>
  </si>
  <si>
    <t xml:space="preserve">  Déficit Orçamentário</t>
  </si>
  <si>
    <t xml:space="preserve">  Saldos de Exercícios Anteriores (Utilizados para Créditos Adicionais)</t>
  </si>
  <si>
    <t xml:space="preserve">  Dotação Inicial</t>
  </si>
  <si>
    <t xml:space="preserve">  Créditos Adicionais</t>
  </si>
  <si>
    <t xml:space="preserve">  Dotação Atualizada</t>
  </si>
  <si>
    <t xml:space="preserve">  Despesas Empenhadas</t>
  </si>
  <si>
    <t xml:space="preserve">  Despesas Liquidadas</t>
  </si>
  <si>
    <t xml:space="preserve">  Superávit Orçamentário</t>
  </si>
  <si>
    <t>DESPESAS POR FUNÇÃO/SUBFUNÇÃO</t>
  </si>
  <si>
    <t>Despesas Empenhadas</t>
  </si>
  <si>
    <t>Despesas Liquidadas</t>
  </si>
  <si>
    <t>RECEITA CORRENTE LÍQUIDA - RCL</t>
  </si>
  <si>
    <t>Receita Corrente Líquida</t>
  </si>
  <si>
    <t>RECEITAS E DESPESAS DOS REGIMES DE PREVIDÊNCIA</t>
  </si>
  <si>
    <t>Regime Geral de Previdência Social</t>
  </si>
  <si>
    <t xml:space="preserve">    Receitas Previdenciárias Realizadas(I)</t>
  </si>
  <si>
    <t xml:space="preserve">    Despesas Previdenciárias Liquidadas(II)</t>
  </si>
  <si>
    <t xml:space="preserve">    Resultado Previdenciário (III) = (I - II)</t>
  </si>
  <si>
    <t xml:space="preserve">Regime Próprio de Previdência dos Servidores </t>
  </si>
  <si>
    <t xml:space="preserve">    Receitas Previdenciárias Realizadas(IV)</t>
  </si>
  <si>
    <t xml:space="preserve">    Despesas Previdenciárias Liquidadas(V)</t>
  </si>
  <si>
    <t xml:space="preserve">    Resultado Previdenciário (VI) = (IV - V)</t>
  </si>
  <si>
    <t>RESULTADOS NOMINAL E PRIMÁRIO</t>
  </si>
  <si>
    <t>Meta Fixada no</t>
  </si>
  <si>
    <t>Resultado Apurado Até o Bimestre</t>
  </si>
  <si>
    <t>% em Relação à Meta</t>
  </si>
  <si>
    <t>Anexo de Metas</t>
  </si>
  <si>
    <t>Fiscais da LDO</t>
  </si>
  <si>
    <t>Resultado Nominal</t>
  </si>
  <si>
    <t>Resultado Primário</t>
  </si>
  <si>
    <t>RESTOS A PAGAR A PAGAR POR PODER E MINISTÉRIO PÚBLICO</t>
  </si>
  <si>
    <t>Inscrição</t>
  </si>
  <si>
    <t>Cancelamento</t>
  </si>
  <si>
    <t>Pagamento</t>
  </si>
  <si>
    <t xml:space="preserve">Saldo </t>
  </si>
  <si>
    <t>a Pagar</t>
  </si>
  <si>
    <t xml:space="preserve">    RESTOS A PAGAR PROCESSADOS</t>
  </si>
  <si>
    <t xml:space="preserve">        Poder Executivo</t>
  </si>
  <si>
    <t xml:space="preserve">        Poder Legislativo</t>
  </si>
  <si>
    <t xml:space="preserve">        Poder Judiciário</t>
  </si>
  <si>
    <t xml:space="preserve">        Ministério Público</t>
  </si>
  <si>
    <t xml:space="preserve">    RESTOS A PAGAR NÃO-PROCESSADOS</t>
  </si>
  <si>
    <t>DESPESAS COM MANUTENÇÃO E DESENVOLVIMENTO DO ENSINO</t>
  </si>
  <si>
    <t>Valor Apurado Até o Bimestre</t>
  </si>
  <si>
    <t>Limites Constitucionais Anuais</t>
  </si>
  <si>
    <t>% Mínimo a</t>
  </si>
  <si>
    <t>% Aplicado Até o Bimestre</t>
  </si>
  <si>
    <t>Aplicar no Exercício</t>
  </si>
  <si>
    <t>Mínimo Anual de 25% das Receitas de Impostos na Manutenção e Desenvolvimento do Ensino</t>
  </si>
  <si>
    <t>Mínimo Anual de 60% do FUNDEB na Remuneração do Magistério com Ensino Fundamental e Médio</t>
  </si>
  <si>
    <t>Mínimo Anual de 60% do FUNDEB na Remuneração do Magistério com Educação Infantil e Ensino Fundamental</t>
  </si>
  <si>
    <t>Complementação da União ao FUNDEB</t>
  </si>
  <si>
    <t>RECEITAS DE OPERAÇÕES DE CRÉDITO E DESPESAS DE CAPITAL</t>
  </si>
  <si>
    <t>Saldo não realizado</t>
  </si>
  <si>
    <t>Receita de Operação de Crédito</t>
  </si>
  <si>
    <t>Despesa de Capital Líquida</t>
  </si>
  <si>
    <t>PROJEÇÃO ATUARIAL DOS REGIMES DE PREVIDÊNCIA</t>
  </si>
  <si>
    <t>Exercício</t>
  </si>
  <si>
    <t>10º Exercício</t>
  </si>
  <si>
    <t>20º Exercício</t>
  </si>
  <si>
    <t>35º Exercício</t>
  </si>
  <si>
    <t xml:space="preserve">    Receitas Previdenciárias (I)</t>
  </si>
  <si>
    <t xml:space="preserve">    Despesas Previdenciárias (II)</t>
  </si>
  <si>
    <t xml:space="preserve">    Receitas Previdenciárias (IV)</t>
  </si>
  <si>
    <t xml:space="preserve">    Despesas Previdenciárias (V)</t>
  </si>
  <si>
    <t>RECEITA DA ALIENAÇÃO DE ATIVOS E APLICAÇÃO DOS RECURSOS</t>
  </si>
  <si>
    <t>Saldo a Realizar</t>
  </si>
  <si>
    <t>Receita de Capital Resultante da Alienação de Ativos</t>
  </si>
  <si>
    <t>Aplicação dos Recursos da Alienação de Ativos</t>
  </si>
  <si>
    <t>DESPESAS COM AÇÕES E SERVIÇOS PÚBLICOS DE SAÚDE</t>
  </si>
  <si>
    <t>Limite Constitucional Anual</t>
  </si>
  <si>
    <t>Despesas Próprias com Ações e Serviços Públicos de Saúde</t>
  </si>
  <si>
    <t>DESPESAS DE CARÁTER CONTINUADO DERIVADAS DE  PPP</t>
  </si>
  <si>
    <t>Valor Apurado no Exercício Corrente</t>
  </si>
  <si>
    <t xml:space="preserve">Total das Despesas / RCL (%) </t>
  </si>
  <si>
    <t>www.davinopolis.ma.gov.br</t>
  </si>
  <si>
    <t>ESTADO DO MARANHÃO - PREFEITURA MUNICIPAL DE DAVINOPOLIS</t>
  </si>
  <si>
    <t>&lt;CNPJ:01.616.269/0001-60</t>
  </si>
  <si>
    <t>IVANILDO PAIVA BARBOSA</t>
  </si>
  <si>
    <t>2013/2016</t>
  </si>
  <si>
    <t>252.222.953-20</t>
  </si>
  <si>
    <t>JOSE AUGUSTO BEZERRA DE SOUSA</t>
  </si>
  <si>
    <t>CRC-MA Nº 111852/O-0</t>
  </si>
  <si>
    <t>INTERNET, SITE: WWW.7FOUCS.COM.BR/MURAL DA PREFEITURA</t>
  </si>
  <si>
    <t>Rua Adalia s/nº - Centro</t>
  </si>
  <si>
    <t>(99) 3534-1136</t>
  </si>
  <si>
    <t>PREFEITURA MUNICIPAL DE DAVINOPOLIS</t>
  </si>
  <si>
    <t>&lt;PERÍODO DE REFERÊNCIA PADRÃO: 3º BIMESTRE DE 2014</t>
  </si>
  <si>
    <t>&lt;PERÍODO DE REFERÊNCIA: 3º BIMESTRE DE 2014</t>
  </si>
  <si>
    <t xml:space="preserve">&lt;PERÍODO DE REFERÊNCIA: 3º BIMESTRE DE 2014 </t>
  </si>
  <si>
    <t>JUL/2013</t>
  </si>
  <si>
    <t>AGO/13</t>
  </si>
  <si>
    <t>SET/13</t>
  </si>
  <si>
    <t>OUT/13</t>
  </si>
  <si>
    <t>NOV/13</t>
  </si>
  <si>
    <t>DEZ/13</t>
  </si>
  <si>
    <t>JAN/14</t>
  </si>
  <si>
    <t>FEV/14</t>
  </si>
  <si>
    <t>MAR/14</t>
  </si>
  <si>
    <t>ABR/14</t>
  </si>
  <si>
    <t>MAI/14</t>
  </si>
  <si>
    <t>JUN/14</t>
  </si>
  <si>
    <t>jan a jun/2014</t>
  </si>
  <si>
    <t>Em jan a jun/2014</t>
  </si>
  <si>
    <t>FONTE: Sistema SETFOCUS, Unidade Responsável PREFEITURA DE DAVINOPOLIS, Data da emissão 08/07/2014 e hora de emissão 14:32</t>
  </si>
  <si>
    <t>10/072014</t>
  </si>
  <si>
    <t>&lt;BIMESTRE DE REFERÊNCIA: 3º BIMESTRE 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</si>
</sst>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\-??_-;_-@_-"/>
    <numFmt numFmtId="165" formatCode="#,##0.0_);\(#,##0.0\)"/>
    <numFmt numFmtId="166" formatCode="&quot;R$ &quot;#,##0.00_);[Red]&quot;(R$ &quot;#,##0.00\)"/>
    <numFmt numFmtId="167" formatCode="#,##0.00_ ;\-#,##0.00\ "/>
  </numFmts>
  <fonts count="44" x14ac:knownFonts="1">
    <font>
      <sz val="11"/>
      <color indexed="8"/>
      <name val="Calibri"/>
      <family val="2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  <charset val="1"/>
    </font>
    <font>
      <b/>
      <sz val="14"/>
      <name val="Arial"/>
      <family val="2"/>
    </font>
    <font>
      <sz val="8"/>
      <name val="Arial"/>
      <family val="2"/>
    </font>
    <font>
      <b/>
      <sz val="12"/>
      <color indexed="9"/>
      <name val="Arial"/>
      <family val="2"/>
    </font>
    <font>
      <sz val="11"/>
      <color indexed="9"/>
      <name val="Calibri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  <charset val="1"/>
    </font>
    <font>
      <b/>
      <u/>
      <sz val="10"/>
      <name val="Times New Roman"/>
      <family val="1"/>
    </font>
    <font>
      <sz val="12"/>
      <name val="Times New Roman"/>
      <family val="1"/>
    </font>
    <font>
      <i/>
      <sz val="10"/>
      <color indexed="8"/>
      <name val="Times New Roman"/>
      <family val="1"/>
    </font>
    <font>
      <vertAlign val="superscript"/>
      <sz val="10"/>
      <name val="Times New Roman"/>
      <family val="1"/>
    </font>
    <font>
      <sz val="6"/>
      <name val="Times New Roman"/>
      <family val="1"/>
    </font>
    <font>
      <sz val="6"/>
      <color indexed="8"/>
      <name val="Calibri"/>
      <family val="2"/>
    </font>
    <font>
      <vertAlign val="superscript"/>
      <sz val="6"/>
      <name val="Times New Roman"/>
      <family val="1"/>
    </font>
    <font>
      <b/>
      <sz val="16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name val="Cambria"/>
      <family val="1"/>
    </font>
    <font>
      <sz val="10"/>
      <name val="Cambria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u/>
      <sz val="8"/>
      <name val="Times New Roman"/>
      <family val="1"/>
    </font>
    <font>
      <b/>
      <sz val="12"/>
      <name val="Cambria"/>
      <family val="1"/>
    </font>
    <font>
      <sz val="8"/>
      <name val="Cambria"/>
      <family val="1"/>
    </font>
    <font>
      <b/>
      <sz val="8"/>
      <name val="Cambria"/>
      <family val="1"/>
    </font>
    <font>
      <b/>
      <u/>
      <sz val="8"/>
      <name val="Cambria"/>
      <family val="1"/>
    </font>
    <font>
      <vertAlign val="superscript"/>
      <sz val="8"/>
      <name val="Cambria"/>
      <family val="1"/>
    </font>
    <font>
      <b/>
      <vertAlign val="superscript"/>
      <sz val="8"/>
      <name val="Cambria"/>
      <family val="1"/>
    </font>
    <font>
      <b/>
      <sz val="18"/>
      <color indexed="9"/>
      <name val="Cambria"/>
      <family val="1"/>
    </font>
    <font>
      <b/>
      <vertAlign val="superscript"/>
      <sz val="8"/>
      <color indexed="8"/>
      <name val="Cambria"/>
      <family val="1"/>
    </font>
    <font>
      <strike/>
      <sz val="8"/>
      <name val="Cambria"/>
      <family val="1"/>
    </font>
    <font>
      <strike/>
      <sz val="10"/>
      <name val="Cambria"/>
      <family val="1"/>
    </font>
    <font>
      <b/>
      <sz val="12"/>
      <color indexed="9"/>
      <name val="Cambria"/>
      <family val="1"/>
    </font>
    <font>
      <b/>
      <sz val="12"/>
      <color indexed="8"/>
      <name val="Times New Roman"/>
      <family val="1"/>
    </font>
    <font>
      <sz val="8"/>
      <color indexed="8"/>
      <name val="Segoe UI"/>
      <family val="2"/>
    </font>
    <font>
      <sz val="8"/>
      <color indexed="10"/>
      <name val="Times New Roman"/>
      <family val="1"/>
    </font>
    <font>
      <sz val="8"/>
      <color indexed="8"/>
      <name val="Times New Roman"/>
      <family val="1"/>
    </font>
    <font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12"/>
        <bgColor indexed="39"/>
      </patternFill>
    </fill>
    <fill>
      <patternFill patternType="solid">
        <fgColor indexed="50"/>
        <bgColor indexed="51"/>
      </patternFill>
    </fill>
    <fill>
      <patternFill patternType="solid">
        <fgColor indexed="59"/>
        <bgColor indexed="63"/>
      </patternFill>
    </fill>
  </fills>
  <borders count="31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43" fillId="0" borderId="0" applyFill="0" applyBorder="0" applyAlignment="0" applyProtection="0"/>
  </cellStyleXfs>
  <cellXfs count="1011">
    <xf numFmtId="0" fontId="0" fillId="0" borderId="0" xfId="0"/>
    <xf numFmtId="0" fontId="0" fillId="0" borderId="0" xfId="0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1" fillId="0" borderId="3" xfId="1" applyFont="1" applyBorder="1" applyAlignment="1">
      <alignment horizontal="left" vertical="center"/>
    </xf>
    <xf numFmtId="0" fontId="1" fillId="0" borderId="0" xfId="1" applyBorder="1" applyAlignment="1" applyProtection="1">
      <alignment vertical="center"/>
      <protection locked="0"/>
    </xf>
    <xf numFmtId="0" fontId="1" fillId="0" borderId="3" xfId="1" applyFont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/>
    </xf>
    <xf numFmtId="0" fontId="5" fillId="0" borderId="0" xfId="1" applyFont="1" applyBorder="1" applyAlignment="1" applyProtection="1">
      <alignment horizontal="center" vertical="center"/>
      <protection locked="0"/>
    </xf>
    <xf numFmtId="0" fontId="1" fillId="0" borderId="4" xfId="1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0" fillId="0" borderId="0" xfId="0" applyAlignment="1" applyProtection="1">
      <alignment vertical="center"/>
    </xf>
    <xf numFmtId="0" fontId="9" fillId="0" borderId="0" xfId="2" applyNumberFormat="1" applyFont="1" applyFill="1" applyAlignment="1" applyProtection="1">
      <alignment vertical="center"/>
    </xf>
    <xf numFmtId="0" fontId="1" fillId="0" borderId="0" xfId="2" applyAlignment="1" applyProtection="1">
      <alignment vertical="center"/>
    </xf>
    <xf numFmtId="0" fontId="10" fillId="0" borderId="0" xfId="2" applyNumberFormat="1" applyFont="1" applyFill="1" applyAlignment="1" applyProtection="1">
      <alignment vertical="center"/>
    </xf>
    <xf numFmtId="49" fontId="11" fillId="0" borderId="0" xfId="2" applyNumberFormat="1" applyFont="1" applyFill="1" applyAlignment="1" applyProtection="1">
      <alignment horizontal="center" vertical="center"/>
    </xf>
    <xf numFmtId="0" fontId="11" fillId="0" borderId="0" xfId="2" applyNumberFormat="1" applyFont="1" applyFill="1" applyAlignment="1" applyProtection="1">
      <alignment horizontal="center" vertical="center"/>
    </xf>
    <xf numFmtId="49" fontId="11" fillId="0" borderId="0" xfId="2" applyNumberFormat="1" applyFont="1" applyFill="1" applyAlignment="1" applyProtection="1">
      <alignment vertical="center"/>
    </xf>
    <xf numFmtId="0" fontId="11" fillId="0" borderId="0" xfId="2" applyFont="1" applyFill="1" applyBorder="1" applyAlignment="1" applyProtection="1">
      <alignment vertical="center"/>
    </xf>
    <xf numFmtId="0" fontId="11" fillId="0" borderId="0" xfId="2" applyFont="1" applyFill="1" applyAlignment="1" applyProtection="1">
      <alignment vertical="center"/>
    </xf>
    <xf numFmtId="165" fontId="11" fillId="0" borderId="0" xfId="2" applyNumberFormat="1" applyFont="1" applyFill="1" applyAlignment="1" applyProtection="1">
      <alignment vertical="center"/>
    </xf>
    <xf numFmtId="0" fontId="11" fillId="0" borderId="0" xfId="2" applyFont="1" applyFill="1" applyAlignment="1" applyProtection="1">
      <alignment horizontal="right" vertical="center"/>
    </xf>
    <xf numFmtId="166" fontId="11" fillId="0" borderId="0" xfId="2" applyNumberFormat="1" applyFont="1" applyFill="1" applyAlignment="1" applyProtection="1">
      <alignment horizontal="right" vertical="center"/>
    </xf>
    <xf numFmtId="49" fontId="11" fillId="3" borderId="5" xfId="2" applyNumberFormat="1" applyFont="1" applyFill="1" applyBorder="1" applyAlignment="1" applyProtection="1">
      <alignment vertical="center"/>
    </xf>
    <xf numFmtId="49" fontId="11" fillId="3" borderId="6" xfId="2" applyNumberFormat="1" applyFont="1" applyFill="1" applyBorder="1" applyAlignment="1" applyProtection="1">
      <alignment horizontal="center" vertical="center"/>
    </xf>
    <xf numFmtId="49" fontId="11" fillId="3" borderId="7" xfId="2" applyNumberFormat="1" applyFont="1" applyFill="1" applyBorder="1" applyAlignment="1" applyProtection="1">
      <alignment horizontal="center" vertical="center"/>
    </xf>
    <xf numFmtId="0" fontId="11" fillId="3" borderId="1" xfId="2" applyNumberFormat="1" applyFont="1" applyFill="1" applyBorder="1" applyAlignment="1" applyProtection="1">
      <alignment horizontal="center" vertical="center"/>
    </xf>
    <xf numFmtId="49" fontId="11" fillId="3" borderId="8" xfId="2" applyNumberFormat="1" applyFont="1" applyFill="1" applyBorder="1" applyAlignment="1" applyProtection="1">
      <alignment horizontal="center" vertical="center"/>
    </xf>
    <xf numFmtId="0" fontId="11" fillId="3" borderId="3" xfId="2" applyFont="1" applyFill="1" applyBorder="1" applyAlignment="1" applyProtection="1">
      <alignment horizontal="center" vertical="center"/>
    </xf>
    <xf numFmtId="49" fontId="11" fillId="3" borderId="9" xfId="2" applyNumberFormat="1" applyFont="1" applyFill="1" applyBorder="1" applyAlignment="1" applyProtection="1">
      <alignment horizontal="center" vertical="center"/>
    </xf>
    <xf numFmtId="165" fontId="11" fillId="3" borderId="10" xfId="2" applyNumberFormat="1" applyFont="1" applyFill="1" applyBorder="1" applyAlignment="1" applyProtection="1">
      <alignment horizontal="center" vertical="center"/>
    </xf>
    <xf numFmtId="49" fontId="11" fillId="3" borderId="10" xfId="2" applyNumberFormat="1" applyFont="1" applyFill="1" applyBorder="1" applyAlignment="1" applyProtection="1">
      <alignment horizontal="center" vertical="center"/>
    </xf>
    <xf numFmtId="0" fontId="11" fillId="3" borderId="4" xfId="2" applyFont="1" applyFill="1" applyBorder="1" applyAlignment="1" applyProtection="1">
      <alignment vertical="center"/>
    </xf>
    <xf numFmtId="49" fontId="11" fillId="3" borderId="11" xfId="2" applyNumberFormat="1" applyFont="1" applyFill="1" applyBorder="1" applyAlignment="1" applyProtection="1">
      <alignment vertical="center"/>
    </xf>
    <xf numFmtId="49" fontId="11" fillId="3" borderId="11" xfId="2" applyNumberFormat="1" applyFont="1" applyFill="1" applyBorder="1" applyAlignment="1" applyProtection="1">
      <alignment horizontal="center" vertical="center"/>
    </xf>
    <xf numFmtId="165" fontId="11" fillId="3" borderId="12" xfId="2" applyNumberFormat="1" applyFont="1" applyFill="1" applyBorder="1" applyAlignment="1" applyProtection="1">
      <alignment horizontal="center" vertical="center"/>
    </xf>
    <xf numFmtId="49" fontId="11" fillId="3" borderId="12" xfId="2" applyNumberFormat="1" applyFont="1" applyFill="1" applyBorder="1" applyAlignment="1" applyProtection="1">
      <alignment horizontal="center" vertical="center"/>
    </xf>
    <xf numFmtId="0" fontId="11" fillId="0" borderId="3" xfId="2" applyFont="1" applyFill="1" applyBorder="1" applyAlignment="1" applyProtection="1">
      <alignment vertical="center" wrapText="1"/>
    </xf>
    <xf numFmtId="167" fontId="1" fillId="0" borderId="9" xfId="8" applyNumberFormat="1" applyFill="1" applyBorder="1" applyAlignment="1" applyProtection="1">
      <alignment vertical="center"/>
    </xf>
    <xf numFmtId="10" fontId="1" fillId="0" borderId="9" xfId="6" applyNumberFormat="1" applyFill="1" applyBorder="1" applyAlignment="1" applyProtection="1">
      <alignment vertical="center"/>
    </xf>
    <xf numFmtId="167" fontId="1" fillId="0" borderId="7" xfId="8" applyNumberFormat="1" applyFill="1" applyBorder="1" applyAlignment="1" applyProtection="1">
      <alignment vertical="center"/>
    </xf>
    <xf numFmtId="49" fontId="11" fillId="0" borderId="3" xfId="2" applyNumberFormat="1" applyFont="1" applyFill="1" applyBorder="1" applyAlignment="1" applyProtection="1">
      <alignment vertical="center"/>
    </xf>
    <xf numFmtId="167" fontId="1" fillId="0" borderId="9" xfId="8" applyNumberFormat="1" applyFill="1" applyBorder="1" applyAlignment="1" applyProtection="1">
      <alignment horizontal="right" vertical="center"/>
    </xf>
    <xf numFmtId="167" fontId="1" fillId="0" borderId="10" xfId="8" applyNumberFormat="1" applyFill="1" applyBorder="1" applyAlignment="1" applyProtection="1">
      <alignment vertical="center"/>
    </xf>
    <xf numFmtId="167" fontId="1" fillId="0" borderId="9" xfId="8" applyNumberFormat="1" applyFill="1" applyBorder="1" applyAlignment="1" applyProtection="1">
      <alignment vertical="center"/>
      <protection locked="0"/>
    </xf>
    <xf numFmtId="167" fontId="1" fillId="0" borderId="9" xfId="8" applyNumberFormat="1" applyFill="1" applyBorder="1" applyAlignment="1" applyProtection="1">
      <alignment horizontal="right" vertical="center"/>
      <protection locked="0"/>
    </xf>
    <xf numFmtId="49" fontId="11" fillId="0" borderId="3" xfId="2" applyNumberFormat="1" applyFont="1" applyFill="1" applyBorder="1" applyAlignment="1" applyProtection="1">
      <alignment vertical="center" wrapText="1"/>
    </xf>
    <xf numFmtId="49" fontId="11" fillId="0" borderId="3" xfId="2" applyNumberFormat="1" applyFont="1" applyFill="1" applyBorder="1" applyAlignment="1" applyProtection="1">
      <alignment horizontal="left" vertical="center"/>
    </xf>
    <xf numFmtId="0" fontId="12" fillId="0" borderId="0" xfId="2" applyFont="1" applyFill="1" applyAlignment="1" applyProtection="1">
      <alignment vertical="center"/>
    </xf>
    <xf numFmtId="0" fontId="12" fillId="0" borderId="3" xfId="2" applyFont="1" applyFill="1" applyBorder="1" applyAlignment="1" applyProtection="1">
      <alignment horizontal="justify" vertical="center" wrapText="1"/>
    </xf>
    <xf numFmtId="0" fontId="11" fillId="0" borderId="3" xfId="2" applyFont="1" applyFill="1" applyBorder="1" applyAlignment="1" applyProtection="1">
      <alignment horizontal="justify" vertical="center" wrapText="1"/>
    </xf>
    <xf numFmtId="0" fontId="12" fillId="0" borderId="4" xfId="2" applyFont="1" applyFill="1" applyBorder="1" applyAlignment="1" applyProtection="1">
      <alignment horizontal="justify" vertical="center" wrapText="1"/>
    </xf>
    <xf numFmtId="49" fontId="11" fillId="0" borderId="1" xfId="2" applyNumberFormat="1" applyFont="1" applyFill="1" applyBorder="1" applyAlignment="1" applyProtection="1">
      <alignment vertical="center"/>
    </xf>
    <xf numFmtId="167" fontId="1" fillId="0" borderId="13" xfId="8" applyNumberFormat="1" applyFill="1" applyBorder="1" applyAlignment="1" applyProtection="1">
      <alignment vertical="center"/>
    </xf>
    <xf numFmtId="167" fontId="1" fillId="0" borderId="13" xfId="8" applyNumberFormat="1" applyFill="1" applyBorder="1" applyAlignment="1" applyProtection="1">
      <alignment horizontal="right" vertical="center"/>
    </xf>
    <xf numFmtId="10" fontId="1" fillId="0" borderId="13" xfId="6" applyNumberFormat="1" applyFill="1" applyBorder="1" applyAlignment="1" applyProtection="1">
      <alignment vertical="center"/>
    </xf>
    <xf numFmtId="167" fontId="1" fillId="0" borderId="14" xfId="8" applyNumberFormat="1" applyFill="1" applyBorder="1" applyAlignment="1" applyProtection="1">
      <alignment vertical="center"/>
    </xf>
    <xf numFmtId="0" fontId="11" fillId="0" borderId="5" xfId="2" applyNumberFormat="1" applyFont="1" applyFill="1" applyBorder="1" applyAlignment="1" applyProtection="1">
      <alignment vertical="center" wrapText="1"/>
    </xf>
    <xf numFmtId="10" fontId="1" fillId="0" borderId="7" xfId="6" applyNumberFormat="1" applyFill="1" applyBorder="1" applyAlignment="1" applyProtection="1">
      <alignment vertical="center"/>
    </xf>
    <xf numFmtId="10" fontId="1" fillId="0" borderId="10" xfId="6" applyNumberFormat="1" applyFill="1" applyBorder="1" applyAlignment="1" applyProtection="1">
      <alignment vertical="center"/>
    </xf>
    <xf numFmtId="167" fontId="1" fillId="0" borderId="10" xfId="8" applyNumberFormat="1" applyFill="1" applyBorder="1" applyAlignment="1" applyProtection="1">
      <alignment vertical="center"/>
      <protection locked="0"/>
    </xf>
    <xf numFmtId="0" fontId="12" fillId="0" borderId="0" xfId="2" applyFont="1" applyFill="1" applyAlignment="1" applyProtection="1">
      <alignment horizontal="left" vertical="center"/>
    </xf>
    <xf numFmtId="167" fontId="1" fillId="0" borderId="12" xfId="8" applyNumberFormat="1" applyFill="1" applyBorder="1" applyAlignment="1" applyProtection="1">
      <alignment vertical="center"/>
      <protection locked="0"/>
    </xf>
    <xf numFmtId="49" fontId="11" fillId="0" borderId="2" xfId="2" applyNumberFormat="1" applyFont="1" applyFill="1" applyBorder="1" applyAlignment="1" applyProtection="1">
      <alignment vertical="center"/>
    </xf>
    <xf numFmtId="167" fontId="1" fillId="0" borderId="13" xfId="8" applyNumberFormat="1" applyFont="1" applyFill="1" applyBorder="1" applyAlignment="1" applyProtection="1">
      <alignment vertical="center"/>
    </xf>
    <xf numFmtId="167" fontId="1" fillId="0" borderId="13" xfId="8" applyNumberFormat="1" applyFill="1" applyBorder="1" applyAlignment="1" applyProtection="1">
      <alignment vertical="center"/>
      <protection locked="0"/>
    </xf>
    <xf numFmtId="49" fontId="11" fillId="3" borderId="2" xfId="2" applyNumberFormat="1" applyFont="1" applyFill="1" applyBorder="1" applyAlignment="1" applyProtection="1">
      <alignment vertical="center"/>
    </xf>
    <xf numFmtId="49" fontId="11" fillId="0" borderId="14" xfId="2" applyNumberFormat="1" applyFont="1" applyFill="1" applyBorder="1" applyAlignment="1" applyProtection="1">
      <alignment vertical="center" wrapText="1"/>
    </xf>
    <xf numFmtId="167" fontId="1" fillId="0" borderId="13" xfId="8" applyNumberFormat="1" applyFill="1" applyBorder="1" applyAlignment="1" applyProtection="1">
      <alignment horizontal="right" vertical="center"/>
      <protection locked="0"/>
    </xf>
    <xf numFmtId="0" fontId="11" fillId="0" borderId="14" xfId="2" applyFont="1" applyBorder="1" applyAlignment="1" applyProtection="1">
      <alignment horizontal="justify" vertical="center"/>
    </xf>
    <xf numFmtId="0" fontId="11" fillId="0" borderId="14" xfId="2" applyFont="1" applyBorder="1" applyAlignment="1" applyProtection="1">
      <alignment vertical="center"/>
    </xf>
    <xf numFmtId="0" fontId="11" fillId="3" borderId="8" xfId="2" applyNumberFormat="1" applyFont="1" applyFill="1" applyBorder="1" applyAlignment="1" applyProtection="1">
      <alignment vertical="center"/>
    </xf>
    <xf numFmtId="0" fontId="11" fillId="3" borderId="6" xfId="2" applyNumberFormat="1" applyFont="1" applyFill="1" applyBorder="1" applyAlignment="1" applyProtection="1">
      <alignment horizontal="center" vertical="center"/>
    </xf>
    <xf numFmtId="0" fontId="11" fillId="3" borderId="7" xfId="2" applyNumberFormat="1" applyFont="1" applyFill="1" applyBorder="1" applyAlignment="1" applyProtection="1">
      <alignment horizontal="center" vertical="center"/>
    </xf>
    <xf numFmtId="0" fontId="11" fillId="3" borderId="0" xfId="2" applyNumberFormat="1" applyFont="1" applyFill="1" applyBorder="1" applyAlignment="1" applyProtection="1">
      <alignment horizontal="center" vertical="center"/>
    </xf>
    <xf numFmtId="0" fontId="11" fillId="3" borderId="9" xfId="2" applyNumberFormat="1" applyFont="1" applyFill="1" applyBorder="1" applyAlignment="1" applyProtection="1">
      <alignment horizontal="center" vertical="center"/>
    </xf>
    <xf numFmtId="0" fontId="11" fillId="3" borderId="10" xfId="2" applyNumberFormat="1" applyFont="1" applyFill="1" applyBorder="1" applyAlignment="1" applyProtection="1">
      <alignment horizontal="center" vertical="center"/>
    </xf>
    <xf numFmtId="0" fontId="11" fillId="3" borderId="15" xfId="2" applyNumberFormat="1" applyFont="1" applyFill="1" applyBorder="1" applyAlignment="1" applyProtection="1">
      <alignment vertical="center"/>
    </xf>
    <xf numFmtId="0" fontId="11" fillId="3" borderId="11" xfId="2" applyNumberFormat="1" applyFont="1" applyFill="1" applyBorder="1" applyAlignment="1" applyProtection="1">
      <alignment horizontal="center" vertical="center"/>
    </xf>
    <xf numFmtId="0" fontId="11" fillId="3" borderId="12" xfId="2" applyNumberFormat="1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vertical="center" wrapText="1"/>
    </xf>
    <xf numFmtId="10" fontId="1" fillId="0" borderId="9" xfId="6" applyNumberFormat="1" applyFill="1" applyBorder="1" applyAlignment="1" applyProtection="1">
      <alignment horizontal="right" vertical="center"/>
    </xf>
    <xf numFmtId="167" fontId="1" fillId="0" borderId="10" xfId="8" applyNumberFormat="1" applyFill="1" applyBorder="1" applyAlignment="1" applyProtection="1">
      <alignment horizontal="right" vertical="center"/>
    </xf>
    <xf numFmtId="0" fontId="11" fillId="0" borderId="0" xfId="2" applyNumberFormat="1" applyFont="1" applyFill="1" applyBorder="1" applyAlignment="1" applyProtection="1">
      <alignment vertical="center"/>
    </xf>
    <xf numFmtId="167" fontId="1" fillId="0" borderId="10" xfId="8" applyNumberFormat="1" applyFill="1" applyBorder="1" applyAlignment="1" applyProtection="1">
      <alignment horizontal="right" vertical="center"/>
      <protection locked="0"/>
    </xf>
    <xf numFmtId="0" fontId="11" fillId="0" borderId="2" xfId="2" applyNumberFormat="1" applyFont="1" applyFill="1" applyBorder="1" applyAlignment="1" applyProtection="1">
      <alignment vertical="center"/>
    </xf>
    <xf numFmtId="167" fontId="1" fillId="0" borderId="14" xfId="8" applyNumberFormat="1" applyFill="1" applyBorder="1" applyAlignment="1" applyProtection="1">
      <alignment horizontal="right" vertical="center"/>
    </xf>
    <xf numFmtId="10" fontId="1" fillId="0" borderId="14" xfId="6" applyNumberFormat="1" applyFill="1" applyBorder="1" applyAlignment="1" applyProtection="1">
      <alignment horizontal="right" vertical="center"/>
    </xf>
    <xf numFmtId="167" fontId="1" fillId="0" borderId="7" xfId="8" applyNumberFormat="1" applyFill="1" applyBorder="1" applyAlignment="1" applyProtection="1">
      <alignment horizontal="right" vertical="center"/>
    </xf>
    <xf numFmtId="10" fontId="1" fillId="0" borderId="7" xfId="6" applyNumberFormat="1" applyFill="1" applyBorder="1" applyAlignment="1" applyProtection="1">
      <alignment horizontal="right" vertical="center"/>
    </xf>
    <xf numFmtId="10" fontId="1" fillId="0" borderId="10" xfId="6" applyNumberFormat="1" applyFill="1" applyBorder="1" applyAlignment="1" applyProtection="1">
      <alignment horizontal="right" vertical="center"/>
    </xf>
    <xf numFmtId="49" fontId="11" fillId="0" borderId="4" xfId="2" applyNumberFormat="1" applyFont="1" applyFill="1" applyBorder="1" applyAlignment="1" applyProtection="1">
      <alignment vertical="center"/>
    </xf>
    <xf numFmtId="167" fontId="1" fillId="0" borderId="12" xfId="8" applyNumberFormat="1" applyFill="1" applyBorder="1" applyAlignment="1" applyProtection="1">
      <alignment horizontal="right" vertical="center"/>
      <protection locked="0"/>
    </xf>
    <xf numFmtId="0" fontId="11" fillId="0" borderId="15" xfId="2" applyNumberFormat="1" applyFont="1" applyFill="1" applyBorder="1" applyAlignment="1" applyProtection="1">
      <alignment vertical="center"/>
    </xf>
    <xf numFmtId="167" fontId="1" fillId="0" borderId="12" xfId="8" applyNumberFormat="1" applyFill="1" applyBorder="1" applyAlignment="1" applyProtection="1">
      <alignment horizontal="right" vertical="center"/>
    </xf>
    <xf numFmtId="167" fontId="1" fillId="0" borderId="14" xfId="8" applyNumberFormat="1" applyFill="1" applyBorder="1" applyAlignment="1" applyProtection="1">
      <alignment horizontal="right" vertical="center"/>
      <protection locked="0"/>
    </xf>
    <xf numFmtId="10" fontId="1" fillId="0" borderId="13" xfId="6" applyNumberFormat="1" applyFill="1" applyBorder="1" applyAlignment="1" applyProtection="1">
      <alignment horizontal="right" vertical="center"/>
    </xf>
    <xf numFmtId="10" fontId="1" fillId="0" borderId="12" xfId="6" applyNumberFormat="1" applyFill="1" applyBorder="1" applyAlignment="1" applyProtection="1">
      <alignment horizontal="right" vertical="center"/>
    </xf>
    <xf numFmtId="0" fontId="0" fillId="0" borderId="0" xfId="0" applyProtection="1"/>
    <xf numFmtId="0" fontId="9" fillId="0" borderId="0" xfId="3" applyNumberFormat="1" applyFont="1" applyFill="1" applyAlignment="1" applyProtection="1"/>
    <xf numFmtId="0" fontId="1" fillId="0" borderId="0" xfId="3" applyProtection="1"/>
    <xf numFmtId="0" fontId="10" fillId="0" borderId="0" xfId="3" applyNumberFormat="1" applyFont="1" applyFill="1" applyAlignment="1" applyProtection="1"/>
    <xf numFmtId="49" fontId="11" fillId="0" borderId="0" xfId="3" applyNumberFormat="1" applyFont="1" applyFill="1" applyAlignment="1" applyProtection="1"/>
    <xf numFmtId="0" fontId="11" fillId="0" borderId="0" xfId="3" applyFont="1" applyFill="1" applyBorder="1" applyProtection="1"/>
    <xf numFmtId="0" fontId="11" fillId="0" borderId="0" xfId="3" applyFont="1" applyFill="1" applyProtection="1"/>
    <xf numFmtId="165" fontId="11" fillId="0" borderId="0" xfId="3" applyNumberFormat="1" applyFont="1" applyFill="1" applyProtection="1"/>
    <xf numFmtId="0" fontId="11" fillId="0" borderId="0" xfId="3" applyFont="1" applyFill="1" applyAlignment="1" applyProtection="1">
      <alignment horizontal="right"/>
    </xf>
    <xf numFmtId="166" fontId="11" fillId="0" borderId="0" xfId="3" applyNumberFormat="1" applyFont="1" applyFill="1" applyAlignment="1" applyProtection="1">
      <alignment horizontal="right"/>
    </xf>
    <xf numFmtId="0" fontId="11" fillId="3" borderId="5" xfId="3" applyFont="1" applyFill="1" applyBorder="1" applyAlignment="1" applyProtection="1"/>
    <xf numFmtId="0" fontId="11" fillId="3" borderId="6" xfId="3" applyFont="1" applyFill="1" applyBorder="1" applyAlignment="1" applyProtection="1">
      <alignment horizontal="center" vertical="center"/>
    </xf>
    <xf numFmtId="0" fontId="11" fillId="3" borderId="7" xfId="3" applyNumberFormat="1" applyFont="1" applyFill="1" applyBorder="1" applyAlignment="1" applyProtection="1">
      <alignment horizontal="center"/>
    </xf>
    <xf numFmtId="0" fontId="11" fillId="3" borderId="3" xfId="3" applyFont="1" applyFill="1" applyBorder="1" applyAlignment="1" applyProtection="1">
      <alignment horizontal="center" vertical="center"/>
    </xf>
    <xf numFmtId="0" fontId="11" fillId="3" borderId="9" xfId="3" applyFont="1" applyFill="1" applyBorder="1" applyAlignment="1" applyProtection="1">
      <alignment horizontal="center" vertical="center"/>
    </xf>
    <xf numFmtId="0" fontId="11" fillId="3" borderId="10" xfId="3" applyNumberFormat="1" applyFont="1" applyFill="1" applyBorder="1" applyAlignment="1" applyProtection="1">
      <alignment horizontal="center"/>
    </xf>
    <xf numFmtId="0" fontId="11" fillId="3" borderId="4" xfId="3" applyFont="1" applyFill="1" applyBorder="1" applyAlignment="1" applyProtection="1"/>
    <xf numFmtId="0" fontId="11" fillId="3" borderId="11" xfId="3" applyFont="1" applyFill="1" applyBorder="1" applyAlignment="1" applyProtection="1"/>
    <xf numFmtId="0" fontId="11" fillId="3" borderId="11" xfId="3" applyFont="1" applyFill="1" applyBorder="1" applyAlignment="1" applyProtection="1">
      <alignment horizontal="center"/>
    </xf>
    <xf numFmtId="0" fontId="11" fillId="3" borderId="12" xfId="3" applyFont="1" applyFill="1" applyBorder="1" applyAlignment="1" applyProtection="1">
      <alignment horizontal="center"/>
    </xf>
    <xf numFmtId="0" fontId="11" fillId="0" borderId="0" xfId="3" applyFont="1" applyFill="1" applyBorder="1" applyAlignment="1" applyProtection="1"/>
    <xf numFmtId="164" fontId="1" fillId="0" borderId="6" xfId="9" applyFill="1" applyBorder="1" applyAlignment="1" applyProtection="1">
      <alignment horizontal="right"/>
    </xf>
    <xf numFmtId="10" fontId="1" fillId="0" borderId="6" xfId="7" applyNumberFormat="1" applyFill="1" applyBorder="1" applyAlignment="1" applyProtection="1">
      <alignment horizontal="right"/>
    </xf>
    <xf numFmtId="10" fontId="1" fillId="0" borderId="0" xfId="7" applyNumberFormat="1" applyFill="1" applyBorder="1" applyAlignment="1" applyProtection="1">
      <alignment horizontal="right"/>
    </xf>
    <xf numFmtId="0" fontId="1" fillId="0" borderId="9" xfId="3" applyBorder="1" applyProtection="1"/>
    <xf numFmtId="164" fontId="1" fillId="0" borderId="9" xfId="9" applyFill="1" applyBorder="1" applyAlignment="1" applyProtection="1">
      <alignment horizontal="right"/>
      <protection locked="0"/>
    </xf>
    <xf numFmtId="164" fontId="1" fillId="0" borderId="0" xfId="9" applyFill="1" applyBorder="1" applyAlignment="1" applyProtection="1">
      <alignment horizontal="right"/>
      <protection locked="0"/>
    </xf>
    <xf numFmtId="10" fontId="1" fillId="0" borderId="9" xfId="7" applyNumberFormat="1" applyFill="1" applyBorder="1" applyAlignment="1" applyProtection="1">
      <alignment horizontal="right"/>
    </xf>
    <xf numFmtId="164" fontId="1" fillId="0" borderId="9" xfId="9" applyFill="1" applyBorder="1" applyAlignment="1" applyProtection="1">
      <alignment horizontal="right"/>
    </xf>
    <xf numFmtId="164" fontId="1" fillId="0" borderId="11" xfId="9" applyFill="1" applyBorder="1" applyAlignment="1" applyProtection="1">
      <alignment horizontal="right"/>
      <protection locked="0"/>
    </xf>
    <xf numFmtId="10" fontId="1" fillId="0" borderId="11" xfId="7" applyNumberFormat="1" applyFill="1" applyBorder="1" applyAlignment="1" applyProtection="1">
      <alignment horizontal="right"/>
    </xf>
    <xf numFmtId="164" fontId="1" fillId="0" borderId="11" xfId="9" applyFill="1" applyBorder="1" applyAlignment="1" applyProtection="1">
      <alignment horizontal="right"/>
    </xf>
    <xf numFmtId="0" fontId="11" fillId="3" borderId="1" xfId="3" applyFont="1" applyFill="1" applyBorder="1" applyAlignment="1" applyProtection="1">
      <alignment vertical="center"/>
    </xf>
    <xf numFmtId="164" fontId="1" fillId="3" borderId="13" xfId="9" applyFill="1" applyBorder="1" applyAlignment="1" applyProtection="1">
      <alignment horizontal="right"/>
    </xf>
    <xf numFmtId="10" fontId="1" fillId="3" borderId="13" xfId="7" applyNumberFormat="1" applyFill="1" applyBorder="1" applyAlignment="1" applyProtection="1">
      <alignment horizontal="right"/>
    </xf>
    <xf numFmtId="0" fontId="10" fillId="0" borderId="0" xfId="4" applyNumberFormat="1" applyFont="1" applyFill="1" applyAlignment="1" applyProtection="1"/>
    <xf numFmtId="0" fontId="1" fillId="0" borderId="0" xfId="4" applyProtection="1"/>
    <xf numFmtId="49" fontId="11" fillId="0" borderId="0" xfId="4" applyNumberFormat="1" applyFont="1" applyFill="1" applyAlignment="1" applyProtection="1">
      <alignment horizontal="center"/>
    </xf>
    <xf numFmtId="0" fontId="11" fillId="0" borderId="0" xfId="4" applyFont="1" applyFill="1" applyAlignment="1" applyProtection="1"/>
    <xf numFmtId="0" fontId="11" fillId="0" borderId="0" xfId="4" applyFont="1" applyFill="1" applyAlignment="1" applyProtection="1">
      <alignment horizontal="right"/>
    </xf>
    <xf numFmtId="166" fontId="11" fillId="0" borderId="0" xfId="4" applyNumberFormat="1" applyFont="1" applyFill="1" applyAlignment="1" applyProtection="1">
      <alignment horizontal="right"/>
    </xf>
    <xf numFmtId="0" fontId="10" fillId="3" borderId="5" xfId="4" applyFont="1" applyFill="1" applyBorder="1" applyAlignment="1" applyProtection="1"/>
    <xf numFmtId="49" fontId="10" fillId="3" borderId="7" xfId="4" applyNumberFormat="1" applyFont="1" applyFill="1" applyBorder="1" applyAlignment="1" applyProtection="1">
      <alignment horizontal="center"/>
    </xf>
    <xf numFmtId="0" fontId="10" fillId="3" borderId="7" xfId="4" applyFont="1" applyFill="1" applyBorder="1" applyAlignment="1" applyProtection="1">
      <alignment horizontal="center"/>
    </xf>
    <xf numFmtId="0" fontId="10" fillId="3" borderId="3" xfId="4" applyFont="1" applyFill="1" applyBorder="1" applyAlignment="1" applyProtection="1">
      <alignment horizontal="center"/>
    </xf>
    <xf numFmtId="49" fontId="10" fillId="3" borderId="10" xfId="4" applyNumberFormat="1" applyFont="1" applyFill="1" applyBorder="1" applyAlignment="1" applyProtection="1">
      <alignment horizontal="center"/>
    </xf>
    <xf numFmtId="0" fontId="10" fillId="3" borderId="10" xfId="4" applyFont="1" applyFill="1" applyBorder="1" applyAlignment="1" applyProtection="1">
      <alignment horizontal="center"/>
    </xf>
    <xf numFmtId="0" fontId="10" fillId="3" borderId="4" xfId="4" applyFont="1" applyFill="1" applyBorder="1" applyAlignment="1" applyProtection="1"/>
    <xf numFmtId="49" fontId="10" fillId="3" borderId="11" xfId="4" applyNumberFormat="1" applyFont="1" applyFill="1" applyBorder="1" applyAlignment="1" applyProtection="1">
      <alignment horizontal="center"/>
      <protection locked="0"/>
    </xf>
    <xf numFmtId="49" fontId="10" fillId="3" borderId="12" xfId="4" applyNumberFormat="1" applyFont="1" applyFill="1" applyBorder="1" applyAlignment="1" applyProtection="1">
      <alignment horizontal="center"/>
    </xf>
    <xf numFmtId="0" fontId="10" fillId="3" borderId="12" xfId="4" applyFont="1" applyFill="1" applyBorder="1" applyAlignment="1" applyProtection="1">
      <alignment horizontal="center"/>
      <protection locked="0"/>
    </xf>
    <xf numFmtId="49" fontId="10" fillId="0" borderId="0" xfId="4" applyNumberFormat="1" applyFont="1" applyFill="1" applyBorder="1" applyAlignment="1" applyProtection="1"/>
    <xf numFmtId="4" fontId="13" fillId="0" borderId="7" xfId="10" applyNumberFormat="1" applyFont="1" applyFill="1" applyBorder="1" applyAlignment="1" applyProtection="1"/>
    <xf numFmtId="49" fontId="11" fillId="0" borderId="3" xfId="4" applyNumberFormat="1" applyFont="1" applyFill="1" applyBorder="1" applyAlignment="1" applyProtection="1"/>
    <xf numFmtId="4" fontId="13" fillId="0" borderId="10" xfId="4" applyNumberFormat="1" applyFont="1" applyFill="1" applyBorder="1" applyAlignment="1" applyProtection="1">
      <protection locked="0"/>
    </xf>
    <xf numFmtId="4" fontId="13" fillId="0" borderId="10" xfId="4" applyNumberFormat="1" applyFont="1" applyFill="1" applyBorder="1" applyAlignment="1" applyProtection="1"/>
    <xf numFmtId="49" fontId="10" fillId="0" borderId="3" xfId="4" applyNumberFormat="1" applyFont="1" applyFill="1" applyBorder="1" applyAlignment="1" applyProtection="1">
      <alignment horizontal="left"/>
    </xf>
    <xf numFmtId="4" fontId="13" fillId="0" borderId="10" xfId="10" applyNumberFormat="1" applyFont="1" applyFill="1" applyBorder="1" applyAlignment="1" applyProtection="1"/>
    <xf numFmtId="49" fontId="11" fillId="0" borderId="4" xfId="4" applyNumberFormat="1" applyFont="1" applyFill="1" applyBorder="1" applyAlignment="1" applyProtection="1"/>
    <xf numFmtId="4" fontId="13" fillId="0" borderId="12" xfId="4" applyNumberFormat="1" applyFont="1" applyFill="1" applyBorder="1" applyAlignment="1" applyProtection="1">
      <protection locked="0"/>
    </xf>
    <xf numFmtId="49" fontId="10" fillId="3" borderId="2" xfId="4" applyNumberFormat="1" applyFont="1" applyFill="1" applyBorder="1" applyAlignment="1" applyProtection="1"/>
    <xf numFmtId="4" fontId="13" fillId="3" borderId="14" xfId="10" applyNumberFormat="1" applyFont="1" applyFill="1" applyBorder="1" applyAlignment="1" applyProtection="1"/>
    <xf numFmtId="0" fontId="9" fillId="0" borderId="0" xfId="5" applyNumberFormat="1" applyFont="1" applyFill="1" applyAlignment="1" applyProtection="1">
      <alignment vertical="center"/>
    </xf>
    <xf numFmtId="0" fontId="1" fillId="0" borderId="0" xfId="5" applyProtection="1"/>
    <xf numFmtId="0" fontId="10" fillId="0" borderId="0" xfId="5" applyNumberFormat="1" applyFont="1" applyFill="1" applyAlignment="1" applyProtection="1">
      <alignment vertical="center"/>
    </xf>
    <xf numFmtId="49" fontId="11" fillId="0" borderId="0" xfId="5" applyNumberFormat="1" applyFont="1" applyFill="1" applyAlignment="1" applyProtection="1">
      <alignment vertical="center"/>
    </xf>
    <xf numFmtId="0" fontId="11" fillId="0" borderId="0" xfId="5" applyFont="1" applyFill="1" applyAlignment="1" applyProtection="1">
      <alignment vertical="center"/>
    </xf>
    <xf numFmtId="0" fontId="11" fillId="0" borderId="0" xfId="5" applyFont="1" applyFill="1" applyAlignment="1" applyProtection="1">
      <alignment horizontal="right" vertical="center"/>
    </xf>
    <xf numFmtId="0" fontId="11" fillId="3" borderId="5" xfId="5" applyFont="1" applyFill="1" applyBorder="1" applyAlignment="1" applyProtection="1">
      <alignment vertical="center"/>
    </xf>
    <xf numFmtId="0" fontId="11" fillId="3" borderId="6" xfId="5" applyFont="1" applyFill="1" applyBorder="1" applyAlignment="1" applyProtection="1">
      <alignment horizontal="center" vertical="center"/>
    </xf>
    <xf numFmtId="0" fontId="14" fillId="3" borderId="3" xfId="5" applyFont="1" applyFill="1" applyBorder="1" applyAlignment="1" applyProtection="1">
      <alignment horizontal="center" vertical="center"/>
    </xf>
    <xf numFmtId="0" fontId="11" fillId="3" borderId="9" xfId="5" applyFont="1" applyFill="1" applyBorder="1" applyAlignment="1" applyProtection="1">
      <alignment horizontal="center" vertical="center"/>
    </xf>
    <xf numFmtId="0" fontId="11" fillId="3" borderId="4" xfId="5" applyFont="1" applyFill="1" applyBorder="1" applyAlignment="1" applyProtection="1">
      <alignment vertical="center"/>
    </xf>
    <xf numFmtId="0" fontId="11" fillId="3" borderId="11" xfId="5" applyFont="1" applyFill="1" applyBorder="1" applyAlignment="1" applyProtection="1">
      <alignment vertical="center"/>
    </xf>
    <xf numFmtId="0" fontId="11" fillId="0" borderId="0" xfId="5" applyFont="1" applyFill="1" applyBorder="1" applyAlignment="1" applyProtection="1">
      <alignment vertical="center"/>
    </xf>
    <xf numFmtId="167" fontId="1" fillId="0" borderId="9" xfId="12" applyNumberFormat="1" applyFont="1" applyFill="1" applyBorder="1" applyAlignment="1" applyProtection="1">
      <alignment vertical="center"/>
    </xf>
    <xf numFmtId="167" fontId="1" fillId="0" borderId="9" xfId="12" applyNumberFormat="1" applyFont="1" applyFill="1" applyBorder="1" applyAlignment="1" applyProtection="1">
      <alignment horizontal="right" vertical="center"/>
    </xf>
    <xf numFmtId="167" fontId="1" fillId="0" borderId="9" xfId="12" applyNumberFormat="1" applyFont="1" applyFill="1" applyBorder="1" applyAlignment="1" applyProtection="1">
      <alignment vertical="center"/>
      <protection locked="0"/>
    </xf>
    <xf numFmtId="0" fontId="11" fillId="0" borderId="15" xfId="5" applyFont="1" applyFill="1" applyBorder="1" applyAlignment="1" applyProtection="1">
      <alignment vertical="center"/>
    </xf>
    <xf numFmtId="167" fontId="1" fillId="0" borderId="11" xfId="12" applyNumberFormat="1" applyFont="1" applyFill="1" applyBorder="1" applyAlignment="1" applyProtection="1">
      <alignment vertical="center"/>
      <protection locked="0"/>
    </xf>
    <xf numFmtId="0" fontId="11" fillId="3" borderId="2" xfId="5" applyNumberFormat="1" applyFont="1" applyFill="1" applyBorder="1" applyAlignment="1" applyProtection="1">
      <alignment vertical="center"/>
    </xf>
    <xf numFmtId="167" fontId="1" fillId="3" borderId="13" xfId="12" applyNumberFormat="1" applyFont="1" applyFill="1" applyBorder="1" applyAlignment="1" applyProtection="1">
      <alignment vertical="center"/>
    </xf>
    <xf numFmtId="167" fontId="1" fillId="3" borderId="13" xfId="12" applyNumberFormat="1" applyFont="1" applyFill="1" applyBorder="1" applyAlignment="1" applyProtection="1">
      <alignment horizontal="right" vertical="center"/>
    </xf>
    <xf numFmtId="0" fontId="11" fillId="0" borderId="0" xfId="5" applyNumberFormat="1" applyFont="1" applyFill="1" applyAlignment="1" applyProtection="1">
      <alignment vertical="center"/>
    </xf>
    <xf numFmtId="0" fontId="11" fillId="0" borderId="15" xfId="5" applyNumberFormat="1" applyFont="1" applyFill="1" applyBorder="1" applyAlignment="1" applyProtection="1">
      <alignment vertical="center"/>
    </xf>
    <xf numFmtId="37" fontId="11" fillId="3" borderId="5" xfId="5" applyNumberFormat="1" applyFont="1" applyFill="1" applyBorder="1" applyAlignment="1" applyProtection="1">
      <alignment horizontal="center" vertical="center"/>
    </xf>
    <xf numFmtId="37" fontId="11" fillId="3" borderId="6" xfId="5" applyNumberFormat="1" applyFont="1" applyFill="1" applyBorder="1" applyAlignment="1" applyProtection="1">
      <alignment horizontal="center" vertical="center"/>
    </xf>
    <xf numFmtId="37" fontId="14" fillId="3" borderId="3" xfId="5" applyNumberFormat="1" applyFont="1" applyFill="1" applyBorder="1" applyAlignment="1" applyProtection="1">
      <alignment horizontal="center" vertical="center"/>
    </xf>
    <xf numFmtId="37" fontId="11" fillId="3" borderId="4" xfId="5" applyNumberFormat="1" applyFont="1" applyFill="1" applyBorder="1" applyAlignment="1" applyProtection="1">
      <alignment horizontal="center" vertical="center"/>
    </xf>
    <xf numFmtId="37" fontId="11" fillId="3" borderId="11" xfId="5" applyNumberFormat="1" applyFont="1" applyFill="1" applyBorder="1" applyAlignment="1" applyProtection="1">
      <alignment horizontal="center" vertical="center"/>
    </xf>
    <xf numFmtId="0" fontId="11" fillId="3" borderId="10" xfId="5" applyFont="1" applyFill="1" applyBorder="1" applyAlignment="1" applyProtection="1">
      <alignment horizontal="center" vertical="center"/>
    </xf>
    <xf numFmtId="0" fontId="11" fillId="3" borderId="3" xfId="5" applyFont="1" applyFill="1" applyBorder="1" applyAlignment="1" applyProtection="1">
      <alignment horizontal="center" vertical="center"/>
    </xf>
    <xf numFmtId="37" fontId="11" fillId="0" borderId="0" xfId="5" applyNumberFormat="1" applyFont="1" applyFill="1" applyBorder="1" applyAlignment="1" applyProtection="1">
      <alignment horizontal="left" vertical="center"/>
    </xf>
    <xf numFmtId="167" fontId="1" fillId="0" borderId="9" xfId="12" applyNumberFormat="1" applyFont="1" applyFill="1" applyBorder="1" applyAlignment="1" applyProtection="1">
      <alignment horizontal="right" vertical="center"/>
      <protection locked="0"/>
    </xf>
    <xf numFmtId="37" fontId="11" fillId="0" borderId="4" xfId="5" applyNumberFormat="1" applyFont="1" applyFill="1" applyBorder="1" applyAlignment="1" applyProtection="1">
      <alignment horizontal="left" vertical="center"/>
    </xf>
    <xf numFmtId="167" fontId="1" fillId="0" borderId="4" xfId="12" applyNumberFormat="1" applyFont="1" applyFill="1" applyBorder="1" applyAlignment="1" applyProtection="1">
      <alignment horizontal="right" vertical="center"/>
      <protection locked="0"/>
    </xf>
    <xf numFmtId="49" fontId="11" fillId="3" borderId="2" xfId="5" applyNumberFormat="1" applyFont="1" applyFill="1" applyBorder="1" applyAlignment="1" applyProtection="1">
      <alignment vertical="center"/>
    </xf>
    <xf numFmtId="49" fontId="11" fillId="0" borderId="2" xfId="5" applyNumberFormat="1" applyFont="1" applyFill="1" applyBorder="1" applyAlignment="1" applyProtection="1">
      <alignment vertical="center"/>
    </xf>
    <xf numFmtId="37" fontId="10" fillId="0" borderId="2" xfId="5" applyNumberFormat="1" applyFont="1" applyFill="1" applyBorder="1" applyAlignment="1" applyProtection="1">
      <alignment vertical="center"/>
    </xf>
    <xf numFmtId="49" fontId="11" fillId="3" borderId="1" xfId="5" applyNumberFormat="1" applyFont="1" applyFill="1" applyBorder="1" applyAlignment="1" applyProtection="1">
      <alignment horizontal="justify" vertical="center"/>
    </xf>
    <xf numFmtId="37" fontId="11" fillId="0" borderId="0" xfId="5" applyNumberFormat="1" applyFont="1" applyFill="1" applyBorder="1" applyAlignment="1" applyProtection="1">
      <alignment vertical="center"/>
    </xf>
    <xf numFmtId="0" fontId="11" fillId="3" borderId="12" xfId="5" applyFont="1" applyFill="1" applyBorder="1" applyAlignment="1" applyProtection="1">
      <alignment vertical="center" wrapText="1"/>
    </xf>
    <xf numFmtId="0" fontId="11" fillId="0" borderId="0" xfId="5" applyFont="1" applyBorder="1" applyAlignment="1" applyProtection="1">
      <alignment horizontal="justify" vertical="center" wrapText="1"/>
    </xf>
    <xf numFmtId="167" fontId="1" fillId="0" borderId="6" xfId="12" applyNumberFormat="1" applyFont="1" applyFill="1" applyBorder="1" applyAlignment="1" applyProtection="1">
      <alignment vertical="center"/>
    </xf>
    <xf numFmtId="0" fontId="11" fillId="0" borderId="15" xfId="5" applyFont="1" applyBorder="1" applyAlignment="1" applyProtection="1">
      <alignment horizontal="justify" vertical="center" wrapText="1"/>
    </xf>
    <xf numFmtId="0" fontId="11" fillId="0" borderId="4" xfId="5" applyFont="1" applyBorder="1" applyAlignment="1" applyProtection="1">
      <alignment horizontal="justify" vertical="center" wrapText="1"/>
    </xf>
    <xf numFmtId="37" fontId="11" fillId="0" borderId="0" xfId="5" applyNumberFormat="1" applyFont="1" applyFill="1" applyBorder="1" applyAlignment="1" applyProtection="1">
      <alignment vertical="center" wrapText="1"/>
    </xf>
    <xf numFmtId="0" fontId="11" fillId="3" borderId="12" xfId="5" applyFont="1" applyFill="1" applyBorder="1" applyAlignment="1" applyProtection="1">
      <alignment vertical="center"/>
    </xf>
    <xf numFmtId="0" fontId="11" fillId="3" borderId="15" xfId="5" applyFont="1" applyFill="1" applyBorder="1" applyAlignment="1" applyProtection="1">
      <alignment vertical="center"/>
    </xf>
    <xf numFmtId="0" fontId="11" fillId="0" borderId="4" xfId="5" applyFont="1" applyFill="1" applyBorder="1" applyAlignment="1" applyProtection="1">
      <alignment vertical="center" wrapText="1"/>
    </xf>
    <xf numFmtId="167" fontId="1" fillId="0" borderId="11" xfId="12" applyNumberFormat="1" applyFont="1" applyFill="1" applyBorder="1" applyAlignment="1" applyProtection="1">
      <alignment vertical="center"/>
    </xf>
    <xf numFmtId="0" fontId="11" fillId="0" borderId="0" xfId="5" applyNumberFormat="1" applyFont="1" applyFill="1" applyBorder="1" applyAlignment="1" applyProtection="1">
      <alignment vertical="center"/>
    </xf>
    <xf numFmtId="0" fontId="11" fillId="0" borderId="0" xfId="5" applyNumberFormat="1" applyFont="1" applyFill="1" applyBorder="1" applyAlignment="1" applyProtection="1">
      <alignment vertical="center" wrapText="1"/>
    </xf>
    <xf numFmtId="0" fontId="11" fillId="3" borderId="12" xfId="5" applyFont="1" applyFill="1" applyBorder="1" applyAlignment="1" applyProtection="1">
      <alignment horizontal="center" vertical="center"/>
    </xf>
    <xf numFmtId="0" fontId="11" fillId="3" borderId="4" xfId="5" applyFont="1" applyFill="1" applyBorder="1" applyAlignment="1" applyProtection="1">
      <alignment horizontal="center" vertical="center"/>
    </xf>
    <xf numFmtId="0" fontId="11" fillId="0" borderId="3" xfId="5" applyFont="1" applyFill="1" applyBorder="1" applyAlignment="1" applyProtection="1">
      <alignment horizontal="left" vertical="center"/>
    </xf>
    <xf numFmtId="167" fontId="1" fillId="0" borderId="3" xfId="12" applyNumberFormat="1" applyFont="1" applyFill="1" applyBorder="1" applyAlignment="1" applyProtection="1">
      <alignment vertical="center"/>
    </xf>
    <xf numFmtId="49" fontId="11" fillId="0" borderId="3" xfId="5" applyNumberFormat="1" applyFont="1" applyFill="1" applyBorder="1" applyAlignment="1" applyProtection="1">
      <alignment vertical="center"/>
    </xf>
    <xf numFmtId="167" fontId="1" fillId="0" borderId="3" xfId="12" applyNumberFormat="1" applyFont="1" applyFill="1" applyBorder="1" applyAlignment="1" applyProtection="1">
      <alignment vertical="center"/>
      <protection locked="0"/>
    </xf>
    <xf numFmtId="49" fontId="11" fillId="0" borderId="4" xfId="5" applyNumberFormat="1" applyFont="1" applyFill="1" applyBorder="1" applyAlignment="1" applyProtection="1">
      <alignment vertical="center"/>
    </xf>
    <xf numFmtId="167" fontId="1" fillId="0" borderId="4" xfId="12" applyNumberFormat="1" applyFont="1" applyFill="1" applyBorder="1" applyAlignment="1" applyProtection="1">
      <alignment vertical="center"/>
      <protection locked="0"/>
    </xf>
    <xf numFmtId="167" fontId="1" fillId="0" borderId="4" xfId="12" applyNumberFormat="1" applyFont="1" applyFill="1" applyBorder="1" applyAlignment="1" applyProtection="1">
      <alignment vertical="center"/>
    </xf>
    <xf numFmtId="0" fontId="11" fillId="0" borderId="8" xfId="5" applyNumberFormat="1" applyFont="1" applyFill="1" applyBorder="1" applyAlignment="1" applyProtection="1">
      <alignment vertical="center"/>
      <protection locked="0"/>
    </xf>
    <xf numFmtId="0" fontId="11" fillId="0" borderId="0" xfId="5" applyFont="1" applyFill="1" applyAlignment="1" applyProtection="1">
      <alignment vertical="center"/>
      <protection locked="0"/>
    </xf>
    <xf numFmtId="0" fontId="9" fillId="0" borderId="0" xfId="0" applyNumberFormat="1" applyFont="1" applyFill="1" applyAlignment="1"/>
    <xf numFmtId="0" fontId="11" fillId="0" borderId="0" xfId="0" applyFont="1" applyFill="1"/>
    <xf numFmtId="0" fontId="11" fillId="0" borderId="0" xfId="0" applyFont="1" applyFill="1" applyBorder="1"/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/>
    </xf>
    <xf numFmtId="166" fontId="11" fillId="0" borderId="0" xfId="0" applyNumberFormat="1" applyFont="1" applyFill="1" applyAlignment="1">
      <alignment horizontal="right"/>
    </xf>
    <xf numFmtId="0" fontId="11" fillId="3" borderId="1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vertical="center"/>
    </xf>
    <xf numFmtId="0" fontId="11" fillId="0" borderId="2" xfId="0" applyFont="1" applyFill="1" applyBorder="1" applyAlignment="1"/>
    <xf numFmtId="0" fontId="11" fillId="0" borderId="0" xfId="0" applyFont="1" applyFill="1" applyAlignment="1"/>
    <xf numFmtId="0" fontId="11" fillId="0" borderId="0" xfId="0" applyNumberFormat="1" applyFont="1" applyFill="1" applyAlignment="1"/>
    <xf numFmtId="0" fontId="11" fillId="3" borderId="14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1" fillId="3" borderId="12" xfId="0" applyNumberFormat="1" applyFont="1" applyFill="1" applyBorder="1" applyAlignment="1">
      <alignment horizontal="center" vertical="center"/>
    </xf>
    <xf numFmtId="0" fontId="11" fillId="3" borderId="15" xfId="0" applyNumberFormat="1" applyFont="1" applyFill="1" applyBorder="1" applyAlignment="1">
      <alignment horizontal="center" vertical="center"/>
    </xf>
    <xf numFmtId="0" fontId="11" fillId="3" borderId="4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0" xfId="0" applyNumberFormat="1" applyFont="1" applyFill="1" applyBorder="1" applyAlignment="1"/>
    <xf numFmtId="0" fontId="11" fillId="0" borderId="2" xfId="0" applyFont="1" applyFill="1" applyBorder="1"/>
    <xf numFmtId="0" fontId="11" fillId="0" borderId="2" xfId="0" applyFont="1" applyFill="1" applyBorder="1" applyAlignment="1">
      <alignment vertical="center"/>
    </xf>
    <xf numFmtId="0" fontId="11" fillId="0" borderId="2" xfId="0" applyNumberFormat="1" applyFont="1" applyFill="1" applyBorder="1" applyAlignment="1"/>
    <xf numFmtId="0" fontId="11" fillId="3" borderId="5" xfId="0" applyFont="1" applyFill="1" applyBorder="1" applyAlignment="1">
      <alignment vertical="center"/>
    </xf>
    <xf numFmtId="0" fontId="14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vertical="center"/>
    </xf>
    <xf numFmtId="0" fontId="11" fillId="3" borderId="2" xfId="0" applyFont="1" applyFill="1" applyBorder="1"/>
    <xf numFmtId="0" fontId="11" fillId="0" borderId="8" xfId="0" applyNumberFormat="1" applyFont="1" applyFill="1" applyBorder="1" applyAlignment="1" applyProtection="1">
      <protection locked="0"/>
    </xf>
    <xf numFmtId="0" fontId="11" fillId="0" borderId="0" xfId="0" applyFont="1" applyFill="1" applyProtection="1">
      <protection locked="0"/>
    </xf>
    <xf numFmtId="0" fontId="11" fillId="0" borderId="0" xfId="0" applyFont="1" applyFill="1" applyBorder="1" applyProtection="1">
      <protection locked="0"/>
    </xf>
    <xf numFmtId="0" fontId="10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6" fontId="11" fillId="0" borderId="0" xfId="0" applyNumberFormat="1" applyFont="1" applyFill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49" fontId="11" fillId="3" borderId="11" xfId="0" applyNumberFormat="1" applyFont="1" applyFill="1" applyBorder="1" applyAlignment="1" applyProtection="1">
      <alignment horizontal="center" vertical="center"/>
      <protection locked="0"/>
    </xf>
    <xf numFmtId="49" fontId="11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0" applyNumberFormat="1" applyFont="1" applyFill="1" applyBorder="1" applyAlignment="1">
      <alignment vertical="center"/>
    </xf>
    <xf numFmtId="4" fontId="11" fillId="0" borderId="3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4" fontId="11" fillId="0" borderId="3" xfId="0" applyNumberFormat="1" applyFont="1" applyFill="1" applyBorder="1" applyAlignment="1" applyProtection="1">
      <alignment vertical="center"/>
      <protection locked="0"/>
    </xf>
    <xf numFmtId="4" fontId="11" fillId="0" borderId="0" xfId="0" applyNumberFormat="1" applyFont="1" applyFill="1" applyBorder="1" applyAlignment="1" applyProtection="1">
      <alignment vertical="center"/>
      <protection locked="0"/>
    </xf>
    <xf numFmtId="0" fontId="11" fillId="0" borderId="0" xfId="0" applyNumberFormat="1" applyFont="1" applyFill="1" applyBorder="1" applyAlignment="1">
      <alignment vertical="center"/>
    </xf>
    <xf numFmtId="4" fontId="11" fillId="0" borderId="9" xfId="0" applyNumberFormat="1" applyFont="1" applyFill="1" applyBorder="1" applyAlignment="1" applyProtection="1">
      <alignment vertical="center"/>
      <protection locked="0"/>
    </xf>
    <xf numFmtId="4" fontId="11" fillId="0" borderId="10" xfId="0" applyNumberFormat="1" applyFont="1" applyFill="1" applyBorder="1" applyAlignment="1" applyProtection="1">
      <alignment vertical="center"/>
      <protection locked="0"/>
    </xf>
    <xf numFmtId="4" fontId="11" fillId="0" borderId="9" xfId="0" applyNumberFormat="1" applyFont="1" applyFill="1" applyBorder="1" applyAlignment="1">
      <alignment vertical="center"/>
    </xf>
    <xf numFmtId="4" fontId="11" fillId="0" borderId="10" xfId="0" applyNumberFormat="1" applyFont="1" applyFill="1" applyBorder="1" applyAlignment="1">
      <alignment vertical="center"/>
    </xf>
    <xf numFmtId="0" fontId="11" fillId="3" borderId="1" xfId="0" applyNumberFormat="1" applyFont="1" applyFill="1" applyBorder="1" applyAlignment="1">
      <alignment vertical="center"/>
    </xf>
    <xf numFmtId="4" fontId="11" fillId="3" borderId="13" xfId="0" applyNumberFormat="1" applyFont="1" applyFill="1" applyBorder="1" applyAlignment="1">
      <alignment vertical="center"/>
    </xf>
    <xf numFmtId="4" fontId="11" fillId="3" borderId="14" xfId="0" applyNumberFormat="1" applyFont="1" applyFill="1" applyBorder="1" applyAlignment="1">
      <alignment vertical="center"/>
    </xf>
    <xf numFmtId="0" fontId="11" fillId="0" borderId="2" xfId="0" applyNumberFormat="1" applyFont="1" applyFill="1" applyBorder="1" applyAlignment="1">
      <alignment vertical="center"/>
    </xf>
    <xf numFmtId="3" fontId="11" fillId="0" borderId="2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4" fontId="11" fillId="0" borderId="9" xfId="0" applyNumberFormat="1" applyFont="1" applyFill="1" applyBorder="1" applyAlignment="1">
      <alignment vertical="center" wrapText="1"/>
    </xf>
    <xf numFmtId="4" fontId="11" fillId="0" borderId="10" xfId="0" applyNumberFormat="1" applyFont="1" applyFill="1" applyBorder="1" applyAlignment="1">
      <alignment vertical="center" wrapText="1"/>
    </xf>
    <xf numFmtId="4" fontId="11" fillId="0" borderId="9" xfId="0" applyNumberFormat="1" applyFont="1" applyFill="1" applyBorder="1" applyAlignment="1" applyProtection="1">
      <alignment vertical="center" wrapText="1"/>
      <protection locked="0"/>
    </xf>
    <xf numFmtId="4" fontId="11" fillId="0" borderId="10" xfId="0" applyNumberFormat="1" applyFont="1" applyFill="1" applyBorder="1" applyAlignment="1" applyProtection="1">
      <alignment vertical="center" wrapText="1"/>
      <protection locked="0"/>
    </xf>
    <xf numFmtId="0" fontId="11" fillId="0" borderId="0" xfId="0" applyNumberFormat="1" applyFont="1" applyFill="1" applyAlignment="1">
      <alignment vertical="center"/>
    </xf>
    <xf numFmtId="0" fontId="11" fillId="3" borderId="2" xfId="0" applyNumberFormat="1" applyFont="1" applyFill="1" applyBorder="1" applyAlignment="1">
      <alignment vertical="center"/>
    </xf>
    <xf numFmtId="0" fontId="10" fillId="0" borderId="2" xfId="0" applyNumberFormat="1" applyFont="1" applyFill="1" applyBorder="1" applyAlignment="1">
      <alignment vertical="center"/>
    </xf>
    <xf numFmtId="4" fontId="11" fillId="0" borderId="2" xfId="0" applyNumberFormat="1" applyFont="1" applyFill="1" applyBorder="1" applyAlignment="1">
      <alignment vertical="center"/>
    </xf>
    <xf numFmtId="37" fontId="11" fillId="3" borderId="14" xfId="0" applyNumberFormat="1" applyFont="1" applyFill="1" applyBorder="1" applyAlignment="1" applyProtection="1">
      <alignment horizontal="center" vertical="center"/>
      <protection locked="0"/>
    </xf>
    <xf numFmtId="0" fontId="11" fillId="3" borderId="14" xfId="0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 applyProtection="1">
      <alignment vertical="center"/>
      <protection locked="0"/>
    </xf>
    <xf numFmtId="0" fontId="15" fillId="0" borderId="0" xfId="0" applyNumberFormat="1" applyFont="1" applyFill="1" applyAlignment="1"/>
    <xf numFmtId="49" fontId="11" fillId="0" borderId="0" xfId="0" applyNumberFormat="1" applyFont="1" applyFill="1" applyAlignment="1"/>
    <xf numFmtId="0" fontId="11" fillId="0" borderId="15" xfId="0" applyFont="1" applyFill="1" applyBorder="1" applyAlignment="1"/>
    <xf numFmtId="39" fontId="11" fillId="0" borderId="9" xfId="0" applyNumberFormat="1" applyFont="1" applyFill="1" applyBorder="1" applyAlignment="1"/>
    <xf numFmtId="39" fontId="11" fillId="0" borderId="10" xfId="0" applyNumberFormat="1" applyFont="1" applyFill="1" applyBorder="1" applyAlignment="1"/>
    <xf numFmtId="39" fontId="11" fillId="0" borderId="9" xfId="0" applyNumberFormat="1" applyFont="1" applyFill="1" applyBorder="1" applyAlignment="1" applyProtection="1">
      <protection locked="0"/>
    </xf>
    <xf numFmtId="39" fontId="11" fillId="0" borderId="10" xfId="0" applyNumberFormat="1" applyFont="1" applyFill="1" applyBorder="1" applyAlignment="1" applyProtection="1">
      <protection locked="0"/>
    </xf>
    <xf numFmtId="49" fontId="11" fillId="3" borderId="2" xfId="0" applyNumberFormat="1" applyFont="1" applyFill="1" applyBorder="1" applyAlignment="1"/>
    <xf numFmtId="39" fontId="11" fillId="3" borderId="13" xfId="0" applyNumberFormat="1" applyFont="1" applyFill="1" applyBorder="1" applyAlignment="1"/>
    <xf numFmtId="39" fontId="11" fillId="3" borderId="14" xfId="0" applyNumberFormat="1" applyFont="1" applyFill="1" applyBorder="1" applyAlignment="1"/>
    <xf numFmtId="0" fontId="10" fillId="0" borderId="0" xfId="0" applyFont="1" applyFill="1" applyAlignment="1">
      <alignment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10" fontId="11" fillId="0" borderId="0" xfId="0" applyNumberFormat="1" applyFont="1" applyFill="1" applyBorder="1" applyAlignment="1">
      <alignment vertical="center"/>
    </xf>
    <xf numFmtId="0" fontId="12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" fontId="11" fillId="0" borderId="13" xfId="0" applyNumberFormat="1" applyFont="1" applyFill="1" applyBorder="1" applyAlignment="1">
      <alignment vertical="center"/>
    </xf>
    <xf numFmtId="10" fontId="11" fillId="0" borderId="14" xfId="0" applyNumberFormat="1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vertical="center"/>
    </xf>
    <xf numFmtId="0" fontId="11" fillId="0" borderId="3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4" fontId="1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1" fillId="3" borderId="3" xfId="0" applyFont="1" applyFill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4" fontId="0" fillId="0" borderId="5" xfId="0" applyNumberFormat="1" applyFont="1" applyFill="1" applyBorder="1" applyAlignment="1">
      <alignment vertical="center"/>
    </xf>
    <xf numFmtId="4" fontId="0" fillId="0" borderId="3" xfId="0" applyNumberFormat="1" applyFont="1" applyFill="1" applyBorder="1" applyAlignment="1" applyProtection="1">
      <alignment vertical="center"/>
      <protection locked="0"/>
    </xf>
    <xf numFmtId="4" fontId="11" fillId="0" borderId="1" xfId="0" applyNumberFormat="1" applyFont="1" applyFill="1" applyBorder="1" applyAlignment="1">
      <alignment vertical="center"/>
    </xf>
    <xf numFmtId="0" fontId="11" fillId="0" borderId="4" xfId="0" applyFont="1" applyFill="1" applyBorder="1" applyAlignment="1">
      <alignment horizontal="left" vertical="center" wrapText="1"/>
    </xf>
    <xf numFmtId="4" fontId="11" fillId="0" borderId="5" xfId="0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 applyProtection="1">
      <alignment horizontal="right" vertical="center" wrapText="1"/>
      <protection locked="0"/>
    </xf>
    <xf numFmtId="4" fontId="11" fillId="0" borderId="3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left" vertical="center" wrapText="1"/>
    </xf>
    <xf numFmtId="4" fontId="11" fillId="0" borderId="13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1" fillId="0" borderId="15" xfId="0" applyFont="1" applyFill="1" applyBorder="1" applyAlignment="1">
      <alignment horizontal="center" vertical="center" wrapText="1"/>
    </xf>
    <xf numFmtId="4" fontId="11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5" xfId="0" applyNumberFormat="1" applyFont="1" applyFill="1" applyBorder="1" applyAlignment="1">
      <alignment horizontal="right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4" fontId="11" fillId="0" borderId="4" xfId="0" applyNumberFormat="1" applyFont="1" applyFill="1" applyBorder="1" applyAlignment="1">
      <alignment horizontal="right" vertical="center"/>
    </xf>
    <xf numFmtId="10" fontId="11" fillId="0" borderId="16" xfId="0" applyNumberFormat="1" applyFont="1" applyFill="1" applyBorder="1" applyAlignment="1">
      <alignment vertical="center"/>
    </xf>
    <xf numFmtId="4" fontId="11" fillId="0" borderId="6" xfId="0" applyNumberFormat="1" applyFont="1" applyFill="1" applyBorder="1" applyAlignment="1">
      <alignment horizontal="right" vertical="center" wrapText="1"/>
    </xf>
    <xf numFmtId="4" fontId="11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9" xfId="0" applyNumberFormat="1" applyFont="1" applyFill="1" applyBorder="1" applyAlignment="1">
      <alignment horizontal="right" vertical="center" wrapText="1"/>
    </xf>
    <xf numFmtId="4" fontId="11" fillId="0" borderId="3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" xfId="0" applyNumberFormat="1" applyFont="1" applyFill="1" applyBorder="1" applyAlignment="1">
      <alignment horizontal="right" vertical="center" wrapText="1"/>
    </xf>
    <xf numFmtId="4" fontId="11" fillId="0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left" vertical="center" wrapText="1"/>
    </xf>
    <xf numFmtId="10" fontId="11" fillId="0" borderId="10" xfId="0" applyNumberFormat="1" applyFont="1" applyFill="1" applyBorder="1" applyAlignment="1">
      <alignment vertical="center"/>
    </xf>
    <xf numFmtId="49" fontId="11" fillId="0" borderId="8" xfId="0" applyNumberFormat="1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0" fontId="11" fillId="3" borderId="1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 applyProtection="1">
      <alignment horizontal="left" vertical="center" wrapText="1"/>
      <protection locked="0"/>
    </xf>
    <xf numFmtId="0" fontId="11" fillId="0" borderId="5" xfId="0" applyFont="1" applyFill="1" applyBorder="1" applyAlignment="1">
      <alignment vertical="center"/>
    </xf>
    <xf numFmtId="4" fontId="11" fillId="0" borderId="8" xfId="0" applyNumberFormat="1" applyFont="1" applyFill="1" applyBorder="1" applyAlignment="1" applyProtection="1">
      <alignment vertical="center"/>
      <protection locked="0"/>
    </xf>
    <xf numFmtId="4" fontId="11" fillId="0" borderId="7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4" fontId="11" fillId="0" borderId="12" xfId="0" applyNumberFormat="1" applyFont="1" applyFill="1" applyBorder="1" applyAlignment="1" applyProtection="1">
      <alignment vertical="center"/>
      <protection locked="0"/>
    </xf>
    <xf numFmtId="0" fontId="18" fillId="0" borderId="8" xfId="0" applyNumberFormat="1" applyFont="1" applyFill="1" applyBorder="1" applyAlignment="1" applyProtection="1">
      <protection locked="0"/>
    </xf>
    <xf numFmtId="0" fontId="18" fillId="0" borderId="0" xfId="0" applyFont="1" applyFill="1" applyAlignment="1" applyProtection="1">
      <protection locked="0"/>
    </xf>
    <xf numFmtId="0" fontId="19" fillId="0" borderId="0" xfId="0" applyFont="1" applyAlignment="1"/>
    <xf numFmtId="4" fontId="11" fillId="0" borderId="6" xfId="0" applyNumberFormat="1" applyFont="1" applyFill="1" applyBorder="1" applyAlignment="1">
      <alignment horizontal="right" vertical="center"/>
    </xf>
    <xf numFmtId="10" fontId="11" fillId="0" borderId="0" xfId="0" applyNumberFormat="1" applyFont="1" applyFill="1" applyBorder="1" applyAlignment="1">
      <alignment horizontal="center" vertical="center"/>
    </xf>
    <xf numFmtId="4" fontId="11" fillId="0" borderId="9" xfId="0" applyNumberFormat="1" applyFont="1" applyFill="1" applyBorder="1" applyAlignment="1" applyProtection="1">
      <alignment horizontal="right" vertical="center"/>
      <protection locked="0"/>
    </xf>
    <xf numFmtId="4" fontId="0" fillId="0" borderId="9" xfId="0" applyNumberFormat="1" applyBorder="1" applyAlignment="1">
      <alignment horizontal="right" vertical="center"/>
    </xf>
    <xf numFmtId="4" fontId="0" fillId="0" borderId="9" xfId="0" applyNumberFormat="1" applyBorder="1" applyAlignment="1" applyProtection="1">
      <alignment horizontal="right" vertical="center"/>
      <protection locked="0"/>
    </xf>
    <xf numFmtId="4" fontId="0" fillId="0" borderId="11" xfId="0" applyNumberFormat="1" applyBorder="1" applyAlignment="1">
      <alignment horizontal="right" vertical="center"/>
    </xf>
    <xf numFmtId="10" fontId="11" fillId="0" borderId="1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 wrapText="1"/>
    </xf>
    <xf numFmtId="0" fontId="11" fillId="0" borderId="17" xfId="0" applyFont="1" applyBorder="1" applyAlignment="1">
      <alignment horizontal="left" vertical="center" wrapText="1"/>
    </xf>
    <xf numFmtId="166" fontId="11" fillId="0" borderId="17" xfId="0" applyNumberFormat="1" applyFont="1" applyBorder="1" applyAlignment="1">
      <alignment horizontal="right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 wrapText="1"/>
    </xf>
    <xf numFmtId="4" fontId="11" fillId="0" borderId="19" xfId="0" applyNumberFormat="1" applyFont="1" applyBorder="1" applyAlignment="1">
      <alignment horizontal="right" vertical="center" wrapText="1"/>
    </xf>
    <xf numFmtId="0" fontId="11" fillId="3" borderId="20" xfId="0" applyFont="1" applyFill="1" applyBorder="1" applyAlignment="1">
      <alignment horizontal="center" vertical="center" wrapText="1"/>
    </xf>
    <xf numFmtId="4" fontId="11" fillId="0" borderId="17" xfId="0" applyNumberFormat="1" applyFont="1" applyBorder="1" applyAlignment="1">
      <alignment horizontal="right" vertical="center" wrapText="1"/>
    </xf>
    <xf numFmtId="0" fontId="9" fillId="0" borderId="0" xfId="0" applyNumberFormat="1" applyFont="1" applyFill="1" applyAlignment="1">
      <alignment vertical="center"/>
    </xf>
    <xf numFmtId="0" fontId="25" fillId="0" borderId="0" xfId="0" applyFont="1" applyFill="1" applyAlignment="1">
      <alignment vertical="center"/>
    </xf>
    <xf numFmtId="166" fontId="25" fillId="0" borderId="15" xfId="0" applyNumberFormat="1" applyFont="1" applyFill="1" applyBorder="1" applyAlignment="1">
      <alignment horizontal="right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5" xfId="0" applyFont="1" applyFill="1" applyBorder="1" applyAlignment="1" applyProtection="1">
      <alignment horizontal="center" vertical="center"/>
    </xf>
    <xf numFmtId="4" fontId="25" fillId="0" borderId="6" xfId="0" applyNumberFormat="1" applyFont="1" applyFill="1" applyBorder="1" applyAlignment="1" applyProtection="1">
      <alignment horizontal="right" vertical="center"/>
      <protection locked="0"/>
    </xf>
    <xf numFmtId="4" fontId="25" fillId="0" borderId="6" xfId="0" applyNumberFormat="1" applyFont="1" applyFill="1" applyBorder="1" applyAlignment="1" applyProtection="1">
      <alignment horizontal="right" vertical="center"/>
    </xf>
    <xf numFmtId="4" fontId="25" fillId="0" borderId="7" xfId="0" applyNumberFormat="1" applyFont="1" applyFill="1" applyBorder="1" applyAlignment="1" applyProtection="1">
      <alignment horizontal="right" vertical="center"/>
      <protection locked="0"/>
    </xf>
    <xf numFmtId="0" fontId="25" fillId="0" borderId="3" xfId="0" applyFont="1" applyFill="1" applyBorder="1" applyAlignment="1" applyProtection="1">
      <alignment horizontal="center" vertical="center"/>
    </xf>
    <xf numFmtId="4" fontId="25" fillId="0" borderId="9" xfId="0" applyNumberFormat="1" applyFont="1" applyFill="1" applyBorder="1" applyAlignment="1" applyProtection="1">
      <alignment horizontal="right" vertical="center"/>
      <protection locked="0"/>
    </xf>
    <xf numFmtId="4" fontId="25" fillId="0" borderId="9" xfId="0" applyNumberFormat="1" applyFont="1" applyFill="1" applyBorder="1" applyAlignment="1" applyProtection="1">
      <alignment horizontal="right" vertical="center"/>
    </xf>
    <xf numFmtId="4" fontId="25" fillId="0" borderId="10" xfId="0" applyNumberFormat="1" applyFont="1" applyFill="1" applyBorder="1" applyAlignment="1" applyProtection="1">
      <alignment horizontal="right" vertical="center"/>
    </xf>
    <xf numFmtId="0" fontId="25" fillId="0" borderId="4" xfId="0" applyFont="1" applyFill="1" applyBorder="1" applyAlignment="1" applyProtection="1">
      <alignment horizontal="center" vertical="center"/>
    </xf>
    <xf numFmtId="4" fontId="25" fillId="0" borderId="11" xfId="0" applyNumberFormat="1" applyFont="1" applyFill="1" applyBorder="1" applyAlignment="1" applyProtection="1">
      <alignment horizontal="right" vertical="center"/>
      <protection locked="0"/>
    </xf>
    <xf numFmtId="0" fontId="25" fillId="0" borderId="8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>
      <alignment vertical="center"/>
    </xf>
    <xf numFmtId="166" fontId="25" fillId="0" borderId="0" xfId="0" applyNumberFormat="1" applyFont="1" applyFill="1" applyAlignment="1">
      <alignment horizontal="right" vertical="center"/>
    </xf>
    <xf numFmtId="4" fontId="25" fillId="0" borderId="9" xfId="0" applyNumberFormat="1" applyFont="1" applyFill="1" applyBorder="1" applyAlignment="1">
      <alignment horizontal="right" vertical="center"/>
    </xf>
    <xf numFmtId="4" fontId="25" fillId="0" borderId="10" xfId="0" applyNumberFormat="1" applyFont="1" applyFill="1" applyBorder="1" applyAlignment="1">
      <alignment horizontal="right" vertical="center"/>
    </xf>
    <xf numFmtId="4" fontId="25" fillId="0" borderId="10" xfId="0" applyNumberFormat="1" applyFont="1" applyFill="1" applyBorder="1" applyAlignment="1" applyProtection="1">
      <alignment vertical="center"/>
      <protection locked="0"/>
    </xf>
    <xf numFmtId="4" fontId="25" fillId="0" borderId="10" xfId="0" applyNumberFormat="1" applyFont="1" applyFill="1" applyBorder="1" applyAlignment="1">
      <alignment vertical="center"/>
    </xf>
    <xf numFmtId="0" fontId="25" fillId="0" borderId="15" xfId="0" applyFont="1" applyFill="1" applyBorder="1" applyAlignment="1">
      <alignment vertical="center"/>
    </xf>
    <xf numFmtId="4" fontId="25" fillId="0" borderId="12" xfId="0" applyNumberFormat="1" applyFont="1" applyFill="1" applyBorder="1" applyAlignment="1" applyProtection="1">
      <alignment vertical="center"/>
      <protection locked="0"/>
    </xf>
    <xf numFmtId="4" fontId="25" fillId="0" borderId="12" xfId="0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 indent="1"/>
    </xf>
    <xf numFmtId="37" fontId="25" fillId="0" borderId="0" xfId="0" applyNumberFormat="1" applyFont="1" applyFill="1" applyBorder="1" applyAlignment="1">
      <alignment horizontal="center" vertical="center"/>
    </xf>
    <xf numFmtId="37" fontId="25" fillId="0" borderId="7" xfId="0" applyNumberFormat="1" applyFont="1" applyFill="1" applyBorder="1" applyAlignment="1">
      <alignment horizontal="center" vertical="center"/>
    </xf>
    <xf numFmtId="37" fontId="25" fillId="0" borderId="11" xfId="0" applyNumberFormat="1" applyFont="1" applyFill="1" applyBorder="1" applyAlignment="1">
      <alignment horizontal="center" vertical="center"/>
    </xf>
    <xf numFmtId="37" fontId="25" fillId="0" borderId="10" xfId="0" applyNumberFormat="1" applyFont="1" applyFill="1" applyBorder="1" applyAlignment="1">
      <alignment horizontal="center" vertical="center"/>
    </xf>
    <xf numFmtId="37" fontId="25" fillId="0" borderId="9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49" fontId="25" fillId="0" borderId="0" xfId="0" applyNumberFormat="1" applyFont="1" applyFill="1" applyBorder="1" applyAlignment="1">
      <alignment vertical="center"/>
    </xf>
    <xf numFmtId="4" fontId="25" fillId="0" borderId="10" xfId="0" applyNumberFormat="1" applyFont="1" applyFill="1" applyBorder="1" applyAlignment="1" applyProtection="1">
      <alignment horizontal="right" vertical="center"/>
      <protection locked="0"/>
    </xf>
    <xf numFmtId="49" fontId="25" fillId="0" borderId="2" xfId="0" applyNumberFormat="1" applyFont="1" applyFill="1" applyBorder="1" applyAlignment="1">
      <alignment horizontal="left" vertical="center" indent="1"/>
    </xf>
    <xf numFmtId="37" fontId="25" fillId="0" borderId="8" xfId="0" applyNumberFormat="1" applyFont="1" applyFill="1" applyBorder="1" applyAlignment="1">
      <alignment vertical="center"/>
    </xf>
    <xf numFmtId="37" fontId="25" fillId="0" borderId="2" xfId="0" applyNumberFormat="1" applyFont="1" applyFill="1" applyBorder="1" applyAlignment="1">
      <alignment vertical="center"/>
    </xf>
    <xf numFmtId="37" fontId="25" fillId="0" borderId="6" xfId="0" applyNumberFormat="1" applyFont="1" applyFill="1" applyBorder="1" applyAlignment="1" applyProtection="1">
      <alignment horizontal="center" vertical="center"/>
      <protection locked="0"/>
    </xf>
    <xf numFmtId="37" fontId="25" fillId="0" borderId="12" xfId="0" applyNumberFormat="1" applyFont="1" applyFill="1" applyBorder="1" applyAlignment="1">
      <alignment horizontal="center" vertical="center"/>
    </xf>
    <xf numFmtId="49" fontId="25" fillId="0" borderId="4" xfId="0" applyNumberFormat="1" applyFont="1" applyFill="1" applyBorder="1" applyAlignment="1">
      <alignment vertical="center"/>
    </xf>
    <xf numFmtId="4" fontId="25" fillId="0" borderId="13" xfId="0" applyNumberFormat="1" applyFont="1" applyFill="1" applyBorder="1" applyAlignment="1" applyProtection="1">
      <alignment horizontal="right" vertical="center"/>
      <protection locked="0"/>
    </xf>
    <xf numFmtId="4" fontId="25" fillId="0" borderId="2" xfId="0" applyNumberFormat="1" applyFont="1" applyFill="1" applyBorder="1" applyAlignment="1">
      <alignment horizontal="right" vertical="center"/>
    </xf>
    <xf numFmtId="0" fontId="29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166" fontId="29" fillId="0" borderId="0" xfId="0" applyNumberFormat="1" applyFont="1" applyFill="1" applyAlignment="1">
      <alignment horizontal="right" vertical="center"/>
    </xf>
    <xf numFmtId="0" fontId="29" fillId="3" borderId="8" xfId="0" applyFont="1" applyFill="1" applyBorder="1" applyAlignment="1">
      <alignment vertical="center"/>
    </xf>
    <xf numFmtId="0" fontId="30" fillId="3" borderId="6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 vertical="center"/>
    </xf>
    <xf numFmtId="0" fontId="30" fillId="3" borderId="9" xfId="0" applyFont="1" applyFill="1" applyBorder="1" applyAlignment="1">
      <alignment horizontal="center" vertical="center"/>
    </xf>
    <xf numFmtId="0" fontId="29" fillId="3" borderId="15" xfId="0" applyFont="1" applyFill="1" applyBorder="1" applyAlignment="1">
      <alignment vertical="center"/>
    </xf>
    <xf numFmtId="0" fontId="30" fillId="3" borderId="11" xfId="0" applyFont="1" applyFill="1" applyBorder="1" applyAlignment="1">
      <alignment vertical="center"/>
    </xf>
    <xf numFmtId="0" fontId="30" fillId="3" borderId="12" xfId="0" applyFont="1" applyFill="1" applyBorder="1" applyAlignment="1">
      <alignment horizontal="center" vertical="center"/>
    </xf>
    <xf numFmtId="0" fontId="30" fillId="3" borderId="11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vertical="center" wrapText="1"/>
    </xf>
    <xf numFmtId="4" fontId="29" fillId="0" borderId="9" xfId="0" applyNumberFormat="1" applyFont="1" applyFill="1" applyBorder="1" applyAlignment="1">
      <alignment vertical="center"/>
    </xf>
    <xf numFmtId="4" fontId="29" fillId="0" borderId="9" xfId="0" applyNumberFormat="1" applyFont="1" applyFill="1" applyBorder="1" applyAlignment="1">
      <alignment horizontal="right" vertical="center"/>
    </xf>
    <xf numFmtId="10" fontId="29" fillId="0" borderId="10" xfId="0" applyNumberFormat="1" applyFont="1" applyFill="1" applyBorder="1" applyAlignment="1">
      <alignment horizontal="center" vertical="center"/>
    </xf>
    <xf numFmtId="0" fontId="29" fillId="4" borderId="0" xfId="0" applyFont="1" applyFill="1" applyAlignment="1">
      <alignment vertical="center" wrapText="1"/>
    </xf>
    <xf numFmtId="4" fontId="29" fillId="0" borderId="9" xfId="0" applyNumberFormat="1" applyFont="1" applyFill="1" applyBorder="1" applyAlignment="1" applyProtection="1">
      <alignment vertical="center" wrapText="1"/>
      <protection locked="0"/>
    </xf>
    <xf numFmtId="4" fontId="29" fillId="0" borderId="9" xfId="0" applyNumberFormat="1" applyFont="1" applyFill="1" applyBorder="1" applyAlignment="1" applyProtection="1">
      <alignment vertical="center"/>
      <protection locked="0"/>
    </xf>
    <xf numFmtId="0" fontId="30" fillId="0" borderId="2" xfId="0" applyFont="1" applyFill="1" applyBorder="1" applyAlignment="1">
      <alignment vertical="center" wrapText="1"/>
    </xf>
    <xf numFmtId="4" fontId="30" fillId="0" borderId="13" xfId="0" applyNumberFormat="1" applyFont="1" applyFill="1" applyBorder="1" applyAlignment="1">
      <alignment vertical="center"/>
    </xf>
    <xf numFmtId="4" fontId="30" fillId="0" borderId="13" xfId="0" applyNumberFormat="1" applyFont="1" applyFill="1" applyBorder="1" applyAlignment="1">
      <alignment horizontal="right" vertical="center"/>
    </xf>
    <xf numFmtId="10" fontId="29" fillId="0" borderId="14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29" fillId="4" borderId="0" xfId="0" applyFont="1" applyFill="1" applyBorder="1" applyAlignment="1">
      <alignment vertical="center"/>
    </xf>
    <xf numFmtId="4" fontId="30" fillId="0" borderId="10" xfId="0" applyNumberFormat="1" applyFont="1" applyFill="1" applyBorder="1" applyAlignment="1" applyProtection="1">
      <alignment horizontal="right" vertical="center"/>
      <protection locked="0"/>
    </xf>
    <xf numFmtId="4" fontId="29" fillId="0" borderId="10" xfId="0" applyNumberFormat="1" applyFont="1" applyFill="1" applyBorder="1" applyAlignment="1" applyProtection="1">
      <alignment horizontal="right" vertical="center"/>
      <protection locked="0"/>
    </xf>
    <xf numFmtId="0" fontId="29" fillId="4" borderId="0" xfId="0" applyFont="1" applyFill="1" applyAlignment="1">
      <alignment vertical="center"/>
    </xf>
    <xf numFmtId="0" fontId="29" fillId="4" borderId="15" xfId="0" applyFont="1" applyFill="1" applyBorder="1" applyAlignment="1">
      <alignment vertical="center"/>
    </xf>
    <xf numFmtId="4" fontId="30" fillId="0" borderId="12" xfId="0" applyNumberFormat="1" applyFont="1" applyFill="1" applyBorder="1" applyAlignment="1" applyProtection="1">
      <alignment horizontal="right" vertical="center"/>
      <protection locked="0"/>
    </xf>
    <xf numFmtId="4" fontId="29" fillId="0" borderId="12" xfId="0" applyNumberFormat="1" applyFont="1" applyFill="1" applyBorder="1" applyAlignment="1" applyProtection="1">
      <alignment horizontal="right" vertical="center"/>
      <protection locked="0"/>
    </xf>
    <xf numFmtId="0" fontId="30" fillId="0" borderId="2" xfId="0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30" fillId="3" borderId="8" xfId="0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horizontal="center" vertical="center"/>
    </xf>
    <xf numFmtId="0" fontId="30" fillId="3" borderId="15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vertical="center"/>
    </xf>
    <xf numFmtId="4" fontId="29" fillId="0" borderId="6" xfId="0" applyNumberFormat="1" applyFont="1" applyFill="1" applyBorder="1" applyAlignment="1">
      <alignment horizontal="right" vertical="center"/>
    </xf>
    <xf numFmtId="10" fontId="29" fillId="0" borderId="0" xfId="0" applyNumberFormat="1" applyFont="1" applyFill="1" applyBorder="1" applyAlignment="1">
      <alignment horizontal="center" vertical="center"/>
    </xf>
    <xf numFmtId="4" fontId="29" fillId="0" borderId="9" xfId="0" applyNumberFormat="1" applyFont="1" applyFill="1" applyBorder="1" applyAlignment="1" applyProtection="1">
      <alignment horizontal="right" vertical="center"/>
      <protection locked="0"/>
    </xf>
    <xf numFmtId="0" fontId="30" fillId="4" borderId="2" xfId="0" applyFont="1" applyFill="1" applyBorder="1" applyAlignment="1">
      <alignment vertical="center"/>
    </xf>
    <xf numFmtId="4" fontId="29" fillId="0" borderId="13" xfId="0" applyNumberFormat="1" applyFont="1" applyFill="1" applyBorder="1" applyAlignment="1">
      <alignment horizontal="right" vertical="center"/>
    </xf>
    <xf numFmtId="10" fontId="29" fillId="0" borderId="13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/>
    </xf>
    <xf numFmtId="0" fontId="30" fillId="3" borderId="12" xfId="0" applyFont="1" applyFill="1" applyBorder="1" applyAlignment="1">
      <alignment vertical="center"/>
    </xf>
    <xf numFmtId="0" fontId="29" fillId="4" borderId="8" xfId="0" applyFont="1" applyFill="1" applyBorder="1" applyAlignment="1">
      <alignment horizontal="left" vertical="center"/>
    </xf>
    <xf numFmtId="4" fontId="29" fillId="0" borderId="6" xfId="0" applyNumberFormat="1" applyFont="1" applyFill="1" applyBorder="1" applyAlignment="1" applyProtection="1">
      <alignment horizontal="right" vertical="center"/>
      <protection locked="0"/>
    </xf>
    <xf numFmtId="0" fontId="29" fillId="4" borderId="0" xfId="0" applyFont="1" applyFill="1" applyBorder="1" applyAlignment="1">
      <alignment horizontal="left" vertical="center"/>
    </xf>
    <xf numFmtId="0" fontId="29" fillId="4" borderId="3" xfId="0" applyFont="1" applyFill="1" applyBorder="1" applyAlignment="1">
      <alignment vertical="center"/>
    </xf>
    <xf numFmtId="0" fontId="29" fillId="4" borderId="3" xfId="0" applyFont="1" applyFill="1" applyBorder="1" applyAlignment="1">
      <alignment horizontal="left" vertical="center"/>
    </xf>
    <xf numFmtId="0" fontId="29" fillId="4" borderId="0" xfId="0" applyFont="1" applyFill="1" applyBorder="1" applyAlignment="1">
      <alignment horizontal="left" vertical="center" wrapText="1"/>
    </xf>
    <xf numFmtId="0" fontId="29" fillId="4" borderId="3" xfId="0" applyFont="1" applyFill="1" applyBorder="1" applyAlignment="1">
      <alignment horizontal="left" vertical="center" wrapText="1"/>
    </xf>
    <xf numFmtId="0" fontId="29" fillId="4" borderId="15" xfId="0" applyFont="1" applyFill="1" applyBorder="1" applyAlignment="1">
      <alignment horizontal="left" vertical="center" wrapText="1"/>
    </xf>
    <xf numFmtId="0" fontId="30" fillId="4" borderId="2" xfId="0" applyFont="1" applyFill="1" applyBorder="1" applyAlignment="1">
      <alignment vertical="center" wrapText="1"/>
    </xf>
    <xf numFmtId="4" fontId="29" fillId="0" borderId="14" xfId="0" applyNumberFormat="1" applyFont="1" applyFill="1" applyBorder="1" applyAlignment="1">
      <alignment horizontal="right" vertical="center"/>
    </xf>
    <xf numFmtId="0" fontId="30" fillId="0" borderId="2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30" fillId="4" borderId="0" xfId="0" applyFont="1" applyFill="1" applyBorder="1" applyAlignment="1">
      <alignment horizontal="left" vertical="center" wrapText="1"/>
    </xf>
    <xf numFmtId="4" fontId="30" fillId="4" borderId="14" xfId="0" applyNumberFormat="1" applyFont="1" applyFill="1" applyBorder="1" applyAlignment="1">
      <alignment horizontal="right" vertical="center" wrapText="1"/>
    </xf>
    <xf numFmtId="4" fontId="30" fillId="0" borderId="14" xfId="0" applyNumberFormat="1" applyFont="1" applyFill="1" applyBorder="1" applyAlignment="1">
      <alignment horizontal="right" vertical="center" wrapText="1"/>
    </xf>
    <xf numFmtId="0" fontId="30" fillId="0" borderId="8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left" vertical="center" wrapText="1"/>
    </xf>
    <xf numFmtId="4" fontId="30" fillId="0" borderId="6" xfId="0" applyNumberFormat="1" applyFont="1" applyFill="1" applyBorder="1" applyAlignment="1" applyProtection="1">
      <alignment vertical="center" wrapText="1"/>
      <protection locked="0"/>
    </xf>
    <xf numFmtId="4" fontId="30" fillId="0" borderId="5" xfId="0" applyNumberFormat="1" applyFont="1" applyFill="1" applyBorder="1" applyAlignment="1" applyProtection="1">
      <alignment vertical="center" wrapText="1"/>
      <protection locked="0"/>
    </xf>
    <xf numFmtId="4" fontId="29" fillId="0" borderId="6" xfId="0" applyNumberFormat="1" applyFont="1" applyFill="1" applyBorder="1" applyAlignment="1" applyProtection="1">
      <alignment vertical="center"/>
      <protection locked="0"/>
    </xf>
    <xf numFmtId="4" fontId="29" fillId="0" borderId="5" xfId="0" applyNumberFormat="1" applyFont="1" applyFill="1" applyBorder="1" applyAlignment="1" applyProtection="1">
      <alignment vertical="center"/>
      <protection locked="0"/>
    </xf>
    <xf numFmtId="4" fontId="29" fillId="0" borderId="8" xfId="0" applyNumberFormat="1" applyFont="1" applyBorder="1" applyAlignment="1" applyProtection="1">
      <alignment vertical="center"/>
      <protection locked="0"/>
    </xf>
    <xf numFmtId="4" fontId="30" fillId="0" borderId="9" xfId="0" applyNumberFormat="1" applyFont="1" applyFill="1" applyBorder="1" applyAlignment="1" applyProtection="1">
      <alignment vertical="center" wrapText="1"/>
      <protection locked="0"/>
    </xf>
    <xf numFmtId="4" fontId="30" fillId="0" borderId="3" xfId="0" applyNumberFormat="1" applyFont="1" applyFill="1" applyBorder="1" applyAlignment="1" applyProtection="1">
      <alignment vertical="center" wrapText="1"/>
      <protection locked="0"/>
    </xf>
    <xf numFmtId="4" fontId="29" fillId="0" borderId="3" xfId="0" applyNumberFormat="1" applyFont="1" applyFill="1" applyBorder="1" applyAlignment="1" applyProtection="1">
      <alignment vertical="center"/>
      <protection locked="0"/>
    </xf>
    <xf numFmtId="4" fontId="29" fillId="0" borderId="0" xfId="0" applyNumberFormat="1" applyFont="1" applyBorder="1" applyAlignment="1" applyProtection="1">
      <alignment vertical="center"/>
      <protection locked="0"/>
    </xf>
    <xf numFmtId="4" fontId="29" fillId="0" borderId="9" xfId="0" applyNumberFormat="1" applyFont="1" applyFill="1" applyBorder="1" applyAlignment="1" applyProtection="1">
      <alignment horizontal="center" vertical="center"/>
      <protection locked="0"/>
    </xf>
    <xf numFmtId="4" fontId="29" fillId="0" borderId="3" xfId="0" applyNumberFormat="1" applyFont="1" applyFill="1" applyBorder="1" applyAlignment="1" applyProtection="1">
      <alignment horizontal="center" vertical="center"/>
      <protection locked="0"/>
    </xf>
    <xf numFmtId="4" fontId="30" fillId="0" borderId="11" xfId="0" applyNumberFormat="1" applyFont="1" applyFill="1" applyBorder="1" applyAlignment="1">
      <alignment vertical="center" wrapText="1"/>
    </xf>
    <xf numFmtId="4" fontId="30" fillId="0" borderId="12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30" fillId="3" borderId="7" xfId="0" applyFont="1" applyFill="1" applyBorder="1" applyAlignment="1">
      <alignment horizontal="center" vertical="center" wrapText="1"/>
    </xf>
    <xf numFmtId="0" fontId="30" fillId="3" borderId="11" xfId="0" applyFont="1" applyFill="1" applyBorder="1" applyAlignment="1">
      <alignment horizontal="center" vertical="center" wrapText="1"/>
    </xf>
    <xf numFmtId="0" fontId="30" fillId="3" borderId="12" xfId="0" applyFont="1" applyFill="1" applyBorder="1" applyAlignment="1">
      <alignment horizontal="center" vertical="center" wrapText="1"/>
    </xf>
    <xf numFmtId="4" fontId="30" fillId="0" borderId="6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1" xfId="0" applyNumberFormat="1" applyFont="1" applyFill="1" applyBorder="1" applyAlignment="1">
      <alignment horizontal="right" vertical="center" wrapText="1"/>
    </xf>
    <xf numFmtId="4" fontId="30" fillId="0" borderId="6" xfId="0" applyNumberFormat="1" applyFont="1" applyFill="1" applyBorder="1" applyAlignment="1" applyProtection="1">
      <alignment horizontal="right" vertical="center" wrapText="1"/>
      <protection locked="0"/>
    </xf>
    <xf numFmtId="4" fontId="30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29" fillId="0" borderId="15" xfId="0" applyFont="1" applyFill="1" applyBorder="1" applyAlignment="1">
      <alignment vertical="center"/>
    </xf>
    <xf numFmtId="0" fontId="31" fillId="3" borderId="8" xfId="0" applyFont="1" applyFill="1" applyBorder="1" applyAlignment="1">
      <alignment horizontal="center" vertical="center"/>
    </xf>
    <xf numFmtId="0" fontId="29" fillId="3" borderId="15" xfId="0" applyFont="1" applyFill="1" applyBorder="1" applyAlignment="1">
      <alignment horizontal="center" vertical="center"/>
    </xf>
    <xf numFmtId="0" fontId="30" fillId="3" borderId="15" xfId="0" applyFont="1" applyFill="1" applyBorder="1" applyAlignment="1">
      <alignment horizontal="center" vertical="center" wrapText="1"/>
    </xf>
    <xf numFmtId="10" fontId="29" fillId="0" borderId="3" xfId="0" applyNumberFormat="1" applyFont="1" applyFill="1" applyBorder="1" applyAlignment="1">
      <alignment horizontal="center" vertical="center"/>
    </xf>
    <xf numFmtId="4" fontId="29" fillId="0" borderId="11" xfId="0" applyNumberFormat="1" applyFont="1" applyFill="1" applyBorder="1" applyAlignment="1" applyProtection="1">
      <alignment vertical="center"/>
      <protection locked="0"/>
    </xf>
    <xf numFmtId="0" fontId="29" fillId="3" borderId="1" xfId="0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/>
    </xf>
    <xf numFmtId="0" fontId="29" fillId="0" borderId="8" xfId="0" applyNumberFormat="1" applyFont="1" applyFill="1" applyBorder="1" applyAlignment="1" applyProtection="1">
      <alignment vertical="center"/>
      <protection locked="0"/>
    </xf>
    <xf numFmtId="0" fontId="29" fillId="0" borderId="8" xfId="0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 applyProtection="1">
      <alignment vertical="center"/>
      <protection locked="0"/>
    </xf>
    <xf numFmtId="0" fontId="24" fillId="0" borderId="0" xfId="0" applyFont="1" applyBorder="1" applyAlignment="1" applyProtection="1">
      <alignment vertical="center"/>
      <protection locked="0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Alignment="1">
      <alignment vertical="center"/>
    </xf>
    <xf numFmtId="0" fontId="29" fillId="0" borderId="0" xfId="0" applyFont="1" applyFill="1" applyAlignment="1"/>
    <xf numFmtId="0" fontId="24" fillId="0" borderId="0" xfId="0" applyFont="1"/>
    <xf numFmtId="0" fontId="29" fillId="0" borderId="0" xfId="0" applyFont="1" applyFill="1" applyBorder="1" applyAlignment="1">
      <alignment horizontal="center"/>
    </xf>
    <xf numFmtId="0" fontId="29" fillId="4" borderId="0" xfId="0" applyFont="1" applyFill="1"/>
    <xf numFmtId="0" fontId="29" fillId="0" borderId="0" xfId="0" applyFont="1" applyFill="1" applyAlignment="1">
      <alignment horizontal="center"/>
    </xf>
    <xf numFmtId="166" fontId="29" fillId="0" borderId="0" xfId="0" applyNumberFormat="1" applyFont="1" applyFill="1" applyAlignment="1">
      <alignment horizontal="right"/>
    </xf>
    <xf numFmtId="0" fontId="30" fillId="3" borderId="12" xfId="0" applyFont="1" applyFill="1" applyBorder="1" applyAlignment="1">
      <alignment horizontal="center"/>
    </xf>
    <xf numFmtId="0" fontId="30" fillId="3" borderId="11" xfId="0" applyFont="1" applyFill="1" applyBorder="1" applyAlignment="1">
      <alignment horizontal="center"/>
    </xf>
    <xf numFmtId="0" fontId="29" fillId="0" borderId="0" xfId="0" applyFont="1" applyFill="1" applyBorder="1" applyAlignment="1"/>
    <xf numFmtId="0" fontId="30" fillId="0" borderId="0" xfId="0" applyFont="1" applyFill="1" applyBorder="1" applyAlignment="1"/>
    <xf numFmtId="0" fontId="30" fillId="0" borderId="2" xfId="0" applyFont="1" applyFill="1" applyBorder="1" applyAlignment="1"/>
    <xf numFmtId="0" fontId="30" fillId="3" borderId="6" xfId="0" applyFont="1" applyFill="1" applyBorder="1" applyAlignment="1">
      <alignment horizontal="center" wrapText="1"/>
    </xf>
    <xf numFmtId="0" fontId="29" fillId="3" borderId="0" xfId="0" applyFont="1" applyFill="1" applyBorder="1" applyAlignment="1">
      <alignment horizontal="center"/>
    </xf>
    <xf numFmtId="0" fontId="30" fillId="3" borderId="12" xfId="0" applyFont="1" applyFill="1" applyBorder="1" applyAlignment="1">
      <alignment horizontal="center" wrapText="1"/>
    </xf>
    <xf numFmtId="0" fontId="29" fillId="0" borderId="8" xfId="0" applyFont="1" applyFill="1" applyBorder="1" applyAlignment="1"/>
    <xf numFmtId="4" fontId="29" fillId="0" borderId="9" xfId="0" applyNumberFormat="1" applyFont="1" applyFill="1" applyBorder="1" applyAlignment="1">
      <alignment horizontal="center" vertical="center"/>
    </xf>
    <xf numFmtId="0" fontId="30" fillId="4" borderId="2" xfId="0" applyFont="1" applyFill="1" applyBorder="1" applyAlignment="1"/>
    <xf numFmtId="4" fontId="29" fillId="0" borderId="14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/>
    <xf numFmtId="4" fontId="29" fillId="0" borderId="6" xfId="0" applyNumberFormat="1" applyFont="1" applyFill="1" applyBorder="1" applyAlignment="1" applyProtection="1">
      <alignment horizontal="left" vertical="center"/>
      <protection locked="0"/>
    </xf>
    <xf numFmtId="4" fontId="29" fillId="0" borderId="5" xfId="0" applyNumberFormat="1" applyFont="1" applyFill="1" applyBorder="1" applyAlignment="1" applyProtection="1">
      <alignment horizontal="left" vertical="center"/>
      <protection locked="0"/>
    </xf>
    <xf numFmtId="4" fontId="29" fillId="0" borderId="9" xfId="0" applyNumberFormat="1" applyFont="1" applyFill="1" applyBorder="1" applyAlignment="1" applyProtection="1">
      <alignment horizontal="left" vertical="center"/>
      <protection locked="0"/>
    </xf>
    <xf numFmtId="4" fontId="29" fillId="0" borderId="3" xfId="0" applyNumberFormat="1" applyFont="1" applyFill="1" applyBorder="1" applyAlignment="1" applyProtection="1">
      <alignment horizontal="left" vertical="center"/>
      <protection locked="0"/>
    </xf>
    <xf numFmtId="4" fontId="29" fillId="0" borderId="10" xfId="0" applyNumberFormat="1" applyFont="1" applyFill="1" applyBorder="1" applyAlignment="1" applyProtection="1">
      <alignment vertical="center"/>
      <protection locked="0"/>
    </xf>
    <xf numFmtId="4" fontId="29" fillId="0" borderId="10" xfId="0" applyNumberFormat="1" applyFont="1" applyFill="1" applyBorder="1" applyAlignment="1" applyProtection="1">
      <alignment horizontal="center" vertical="center"/>
      <protection locked="0"/>
    </xf>
    <xf numFmtId="0" fontId="30" fillId="0" borderId="2" xfId="0" applyFont="1" applyFill="1" applyBorder="1" applyAlignment="1">
      <alignment horizontal="center" wrapText="1"/>
    </xf>
    <xf numFmtId="0" fontId="24" fillId="0" borderId="8" xfId="0" applyFont="1" applyBorder="1"/>
    <xf numFmtId="0" fontId="24" fillId="0" borderId="0" xfId="0" applyFont="1" applyBorder="1"/>
    <xf numFmtId="0" fontId="30" fillId="4" borderId="2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wrapText="1"/>
    </xf>
    <xf numFmtId="0" fontId="29" fillId="4" borderId="0" xfId="0" applyFont="1" applyFill="1" applyBorder="1" applyAlignment="1"/>
    <xf numFmtId="4" fontId="30" fillId="0" borderId="13" xfId="0" applyNumberFormat="1" applyFont="1" applyFill="1" applyBorder="1" applyAlignment="1">
      <alignment vertical="center" wrapText="1"/>
    </xf>
    <xf numFmtId="4" fontId="30" fillId="0" borderId="14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wrapText="1"/>
    </xf>
    <xf numFmtId="0" fontId="30" fillId="3" borderId="0" xfId="0" applyFont="1" applyFill="1" applyBorder="1" applyAlignment="1">
      <alignment horizontal="center" vertical="center" wrapText="1"/>
    </xf>
    <xf numFmtId="4" fontId="30" fillId="0" borderId="13" xfId="0" applyNumberFormat="1" applyFont="1" applyFill="1" applyBorder="1" applyAlignment="1">
      <alignment horizontal="right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/>
    <xf numFmtId="0" fontId="31" fillId="3" borderId="8" xfId="0" applyFont="1" applyFill="1" applyBorder="1" applyAlignment="1">
      <alignment horizontal="center"/>
    </xf>
    <xf numFmtId="0" fontId="29" fillId="3" borderId="15" xfId="0" applyFont="1" applyFill="1" applyBorder="1" applyAlignment="1">
      <alignment horizontal="center"/>
    </xf>
    <xf numFmtId="10" fontId="29" fillId="0" borderId="21" xfId="0" applyNumberFormat="1" applyFont="1" applyFill="1" applyBorder="1" applyAlignment="1">
      <alignment horizontal="center" vertical="center"/>
    </xf>
    <xf numFmtId="0" fontId="29" fillId="0" borderId="8" xfId="0" applyNumberFormat="1" applyFont="1" applyFill="1" applyBorder="1" applyAlignment="1" applyProtection="1">
      <protection locked="0"/>
    </xf>
    <xf numFmtId="0" fontId="29" fillId="0" borderId="8" xfId="0" applyFont="1" applyFill="1" applyBorder="1" applyAlignment="1" applyProtection="1">
      <protection locked="0"/>
    </xf>
    <xf numFmtId="0" fontId="29" fillId="0" borderId="0" xfId="0" applyFont="1" applyFill="1" applyBorder="1" applyAlignment="1" applyProtection="1">
      <protection locked="0"/>
    </xf>
    <xf numFmtId="0" fontId="24" fillId="0" borderId="0" xfId="0" applyFont="1" applyBorder="1" applyProtection="1">
      <protection locked="0"/>
    </xf>
    <xf numFmtId="0" fontId="36" fillId="0" borderId="0" xfId="0" applyFont="1" applyFill="1" applyBorder="1" applyAlignment="1"/>
    <xf numFmtId="0" fontId="37" fillId="0" borderId="0" xfId="0" applyFont="1" applyBorder="1"/>
    <xf numFmtId="0" fontId="32" fillId="0" borderId="0" xfId="0" applyFont="1" applyFill="1" applyBorder="1" applyAlignment="1"/>
    <xf numFmtId="0" fontId="32" fillId="0" borderId="0" xfId="0" applyFont="1" applyFill="1" applyAlignment="1"/>
    <xf numFmtId="10" fontId="29" fillId="0" borderId="6" xfId="0" applyNumberFormat="1" applyFont="1" applyFill="1" applyBorder="1" applyAlignment="1">
      <alignment horizontal="center" vertical="center"/>
    </xf>
    <xf numFmtId="10" fontId="29" fillId="0" borderId="7" xfId="0" applyNumberFormat="1" applyFont="1" applyFill="1" applyBorder="1" applyAlignment="1">
      <alignment horizontal="center" vertical="center"/>
    </xf>
    <xf numFmtId="10" fontId="29" fillId="0" borderId="9" xfId="0" applyNumberFormat="1" applyFont="1" applyFill="1" applyBorder="1" applyAlignment="1">
      <alignment horizontal="center" vertical="center"/>
    </xf>
    <xf numFmtId="10" fontId="29" fillId="0" borderId="11" xfId="0" applyNumberFormat="1" applyFont="1" applyFill="1" applyBorder="1" applyAlignment="1">
      <alignment horizontal="center" vertical="center"/>
    </xf>
    <xf numFmtId="10" fontId="29" fillId="0" borderId="12" xfId="0" applyNumberFormat="1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>
      <alignment horizontal="center" vertical="center"/>
    </xf>
    <xf numFmtId="0" fontId="29" fillId="4" borderId="4" xfId="0" applyFont="1" applyFill="1" applyBorder="1" applyAlignment="1">
      <alignment horizontal="left" vertical="center" wrapText="1"/>
    </xf>
    <xf numFmtId="4" fontId="29" fillId="0" borderId="13" xfId="0" applyNumberFormat="1" applyFont="1" applyFill="1" applyBorder="1" applyAlignment="1">
      <alignment horizontal="center" vertical="center"/>
    </xf>
    <xf numFmtId="0" fontId="30" fillId="0" borderId="15" xfId="0" applyFont="1" applyFill="1" applyBorder="1" applyAlignment="1">
      <alignment horizontal="center" vertical="center" wrapText="1"/>
    </xf>
    <xf numFmtId="4" fontId="29" fillId="3" borderId="13" xfId="0" applyNumberFormat="1" applyFont="1" applyFill="1" applyBorder="1" applyAlignment="1">
      <alignment horizontal="center" vertical="center"/>
    </xf>
    <xf numFmtId="4" fontId="29" fillId="3" borderId="14" xfId="0" applyNumberFormat="1" applyFont="1" applyFill="1" applyBorder="1" applyAlignment="1">
      <alignment horizontal="center" vertical="center"/>
    </xf>
    <xf numFmtId="4" fontId="30" fillId="0" borderId="2" xfId="0" applyNumberFormat="1" applyFont="1" applyFill="1" applyBorder="1" applyAlignment="1">
      <alignment horizontal="center" vertical="center" wrapText="1"/>
    </xf>
    <xf numFmtId="4" fontId="30" fillId="0" borderId="15" xfId="0" applyNumberFormat="1" applyFont="1" applyFill="1" applyBorder="1" applyAlignment="1">
      <alignment horizontal="center" vertical="center" wrapText="1"/>
    </xf>
    <xf numFmtId="0" fontId="29" fillId="3" borderId="1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left" vertical="center" wrapText="1"/>
    </xf>
    <xf numFmtId="166" fontId="25" fillId="0" borderId="15" xfId="0" applyNumberFormat="1" applyFont="1" applyFill="1" applyBorder="1" applyAlignment="1">
      <alignment horizontal="right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justify" vertical="center" wrapText="1"/>
    </xf>
    <xf numFmtId="0" fontId="25" fillId="0" borderId="3" xfId="0" applyFont="1" applyFill="1" applyBorder="1" applyAlignment="1">
      <alignment horizontal="justify" vertical="center" wrapText="1"/>
    </xf>
    <xf numFmtId="0" fontId="25" fillId="0" borderId="1" xfId="0" applyFont="1" applyFill="1" applyBorder="1" applyAlignment="1">
      <alignment horizontal="justify" vertical="center" wrapText="1"/>
    </xf>
    <xf numFmtId="0" fontId="25" fillId="0" borderId="4" xfId="0" applyFont="1" applyFill="1" applyBorder="1" applyAlignment="1">
      <alignment horizontal="justify" vertical="center" wrapText="1"/>
    </xf>
    <xf numFmtId="0" fontId="25" fillId="0" borderId="15" xfId="0" applyFont="1" applyFill="1" applyBorder="1" applyAlignment="1">
      <alignment horizontal="right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 applyProtection="1">
      <alignment horizontal="center" vertical="center" wrapText="1"/>
      <protection locked="0"/>
    </xf>
    <xf numFmtId="4" fontId="25" fillId="0" borderId="9" xfId="0" applyNumberFormat="1" applyFont="1" applyFill="1" applyBorder="1" applyAlignment="1">
      <alignment horizontal="right" vertical="center" wrapText="1"/>
    </xf>
    <xf numFmtId="4" fontId="25" fillId="0" borderId="10" xfId="0" applyNumberFormat="1" applyFont="1" applyFill="1" applyBorder="1" applyAlignment="1">
      <alignment horizontal="right" vertical="center" wrapText="1"/>
    </xf>
    <xf numFmtId="0" fontId="25" fillId="0" borderId="3" xfId="0" applyFont="1" applyFill="1" applyBorder="1" applyAlignment="1" applyProtection="1">
      <alignment horizontal="justify" vertical="center" wrapText="1"/>
      <protection locked="0"/>
    </xf>
    <xf numFmtId="4" fontId="25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25" fillId="0" borderId="4" xfId="0" applyFont="1" applyFill="1" applyBorder="1" applyAlignment="1" applyProtection="1">
      <alignment horizontal="justify" vertical="center" wrapText="1"/>
      <protection locked="0"/>
    </xf>
    <xf numFmtId="4" fontId="25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3" xfId="0" applyNumberFormat="1" applyFont="1" applyFill="1" applyBorder="1" applyAlignment="1">
      <alignment horizontal="right" vertical="center" wrapText="1"/>
    </xf>
    <xf numFmtId="4" fontId="25" fillId="0" borderId="14" xfId="0" applyNumberFormat="1" applyFont="1" applyFill="1" applyBorder="1" applyAlignment="1">
      <alignment horizontal="right" vertical="center" wrapText="1"/>
    </xf>
    <xf numFmtId="4" fontId="25" fillId="0" borderId="13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4" xfId="0" applyNumberFormat="1" applyFont="1" applyFill="1" applyBorder="1" applyAlignment="1" applyProtection="1">
      <alignment horizontal="right" vertical="center" wrapText="1"/>
      <protection locked="0"/>
    </xf>
    <xf numFmtId="10" fontId="25" fillId="0" borderId="13" xfId="0" applyNumberFormat="1" applyFont="1" applyFill="1" applyBorder="1" applyAlignment="1">
      <alignment horizontal="right" vertical="center" wrapText="1"/>
    </xf>
    <xf numFmtId="10" fontId="25" fillId="0" borderId="14" xfId="0" applyNumberFormat="1" applyFont="1" applyFill="1" applyBorder="1" applyAlignment="1">
      <alignment horizontal="right" vertical="center" wrapText="1"/>
    </xf>
    <xf numFmtId="0" fontId="25" fillId="0" borderId="2" xfId="0" applyFont="1" applyFill="1" applyBorder="1" applyAlignment="1" applyProtection="1">
      <alignment horizontal="justify" vertical="center" wrapText="1"/>
      <protection locked="0"/>
    </xf>
    <xf numFmtId="0" fontId="25" fillId="0" borderId="2" xfId="0" applyFont="1" applyFill="1" applyBorder="1" applyAlignment="1" applyProtection="1">
      <alignment horizontal="right" vertical="center" wrapText="1"/>
      <protection locked="0"/>
    </xf>
    <xf numFmtId="0" fontId="25" fillId="0" borderId="8" xfId="0" applyFont="1" applyFill="1" applyBorder="1" applyAlignment="1" applyProtection="1">
      <alignment horizontal="right" vertical="center" wrapText="1"/>
      <protection locked="0"/>
    </xf>
    <xf numFmtId="0" fontId="26" fillId="0" borderId="0" xfId="0" applyFont="1" applyFill="1" applyAlignment="1"/>
    <xf numFmtId="0" fontId="25" fillId="0" borderId="0" xfId="0" applyFont="1" applyFill="1" applyAlignment="1"/>
    <xf numFmtId="37" fontId="25" fillId="0" borderId="0" xfId="0" applyNumberFormat="1" applyFont="1" applyFill="1" applyAlignment="1"/>
    <xf numFmtId="0" fontId="25" fillId="0" borderId="0" xfId="0" applyFont="1" applyFill="1" applyAlignment="1">
      <alignment horizontal="center"/>
    </xf>
    <xf numFmtId="0" fontId="41" fillId="0" borderId="0" xfId="0" applyFont="1" applyFill="1" applyAlignment="1"/>
    <xf numFmtId="166" fontId="25" fillId="0" borderId="0" xfId="0" applyNumberFormat="1" applyFont="1" applyFill="1" applyAlignment="1">
      <alignment horizontal="right"/>
    </xf>
    <xf numFmtId="0" fontId="25" fillId="0" borderId="13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left"/>
    </xf>
    <xf numFmtId="4" fontId="25" fillId="0" borderId="10" xfId="0" applyNumberFormat="1" applyFont="1" applyFill="1" applyBorder="1" applyAlignment="1">
      <alignment horizontal="right"/>
    </xf>
    <xf numFmtId="0" fontId="25" fillId="0" borderId="3" xfId="0" applyFont="1" applyFill="1" applyBorder="1" applyAlignment="1"/>
    <xf numFmtId="4" fontId="25" fillId="0" borderId="10" xfId="0" applyNumberFormat="1" applyFont="1" applyFill="1" applyBorder="1" applyAlignment="1" applyProtection="1">
      <alignment horizontal="right"/>
      <protection locked="0"/>
    </xf>
    <xf numFmtId="0" fontId="25" fillId="0" borderId="0" xfId="0" applyFont="1" applyFill="1" applyBorder="1" applyAlignment="1"/>
    <xf numFmtId="0" fontId="25" fillId="0" borderId="15" xfId="0" applyFont="1" applyFill="1" applyBorder="1" applyAlignment="1"/>
    <xf numFmtId="0" fontId="25" fillId="0" borderId="13" xfId="0" applyFont="1" applyFill="1" applyBorder="1" applyAlignment="1"/>
    <xf numFmtId="37" fontId="25" fillId="0" borderId="0" xfId="0" applyNumberFormat="1" applyFont="1" applyFill="1" applyBorder="1" applyAlignment="1"/>
    <xf numFmtId="0" fontId="25" fillId="0" borderId="4" xfId="0" applyFont="1" applyFill="1" applyBorder="1" applyAlignment="1"/>
    <xf numFmtId="0" fontId="25" fillId="0" borderId="5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/>
    </xf>
    <xf numFmtId="0" fontId="25" fillId="0" borderId="9" xfId="0" applyFont="1" applyFill="1" applyBorder="1" applyAlignment="1">
      <alignment horizontal="center"/>
    </xf>
    <xf numFmtId="4" fontId="25" fillId="0" borderId="1" xfId="0" applyNumberFormat="1" applyFont="1" applyFill="1" applyBorder="1" applyAlignment="1" applyProtection="1">
      <alignment horizontal="right"/>
      <protection locked="0"/>
    </xf>
    <xf numFmtId="4" fontId="25" fillId="0" borderId="13" xfId="0" applyNumberFormat="1" applyFont="1" applyFill="1" applyBorder="1" applyAlignment="1" applyProtection="1">
      <alignment horizontal="right"/>
      <protection locked="0"/>
    </xf>
    <xf numFmtId="0" fontId="25" fillId="0" borderId="8" xfId="0" applyFont="1" applyFill="1" applyBorder="1" applyAlignment="1">
      <alignment horizontal="center"/>
    </xf>
    <xf numFmtId="0" fontId="25" fillId="0" borderId="11" xfId="0" applyFont="1" applyFill="1" applyBorder="1" applyAlignment="1">
      <alignment horizontal="center"/>
    </xf>
    <xf numFmtId="0" fontId="25" fillId="0" borderId="15" xfId="0" applyFont="1" applyFill="1" applyBorder="1" applyAlignment="1">
      <alignment horizontal="center"/>
    </xf>
    <xf numFmtId="4" fontId="25" fillId="0" borderId="3" xfId="0" applyNumberFormat="1" applyFont="1" applyFill="1" applyBorder="1" applyAlignment="1">
      <alignment horizontal="right"/>
    </xf>
    <xf numFmtId="4" fontId="25" fillId="0" borderId="0" xfId="0" applyNumberFormat="1" applyFont="1" applyFill="1" applyBorder="1" applyAlignment="1">
      <alignment horizontal="right"/>
    </xf>
    <xf numFmtId="4" fontId="25" fillId="0" borderId="3" xfId="0" applyNumberFormat="1" applyFont="1" applyFill="1" applyBorder="1" applyAlignment="1" applyProtection="1">
      <alignment horizontal="right"/>
      <protection locked="0"/>
    </xf>
    <xf numFmtId="4" fontId="25" fillId="0" borderId="0" xfId="0" applyNumberFormat="1" applyFont="1" applyFill="1" applyBorder="1" applyAlignment="1" applyProtection="1">
      <alignment horizontal="right"/>
      <protection locked="0"/>
    </xf>
    <xf numFmtId="0" fontId="25" fillId="0" borderId="1" xfId="0" applyFont="1" applyFill="1" applyBorder="1" applyAlignment="1"/>
    <xf numFmtId="4" fontId="25" fillId="0" borderId="1" xfId="0" applyNumberFormat="1" applyFont="1" applyFill="1" applyBorder="1" applyAlignment="1">
      <alignment horizontal="right"/>
    </xf>
    <xf numFmtId="4" fontId="25" fillId="0" borderId="2" xfId="0" applyNumberFormat="1" applyFont="1" applyFill="1" applyBorder="1" applyAlignment="1">
      <alignment horizontal="right"/>
    </xf>
    <xf numFmtId="0" fontId="25" fillId="0" borderId="7" xfId="0" applyFont="1" applyFill="1" applyBorder="1" applyAlignment="1">
      <alignment horizontal="center"/>
    </xf>
    <xf numFmtId="0" fontId="25" fillId="0" borderId="3" xfId="0" applyFont="1" applyFill="1" applyBorder="1" applyAlignment="1" applyProtection="1"/>
    <xf numFmtId="9" fontId="25" fillId="0" borderId="9" xfId="0" applyNumberFormat="1" applyFont="1" applyFill="1" applyBorder="1" applyAlignment="1" applyProtection="1">
      <alignment horizontal="center"/>
    </xf>
    <xf numFmtId="9" fontId="25" fillId="0" borderId="9" xfId="0" applyNumberFormat="1" applyFont="1" applyFill="1" applyBorder="1" applyAlignment="1">
      <alignment horizontal="center"/>
    </xf>
    <xf numFmtId="4" fontId="25" fillId="0" borderId="4" xfId="0" applyNumberFormat="1" applyFont="1" applyFill="1" applyBorder="1" applyAlignment="1" applyProtection="1">
      <alignment horizontal="right"/>
      <protection locked="0"/>
    </xf>
    <xf numFmtId="9" fontId="25" fillId="0" borderId="11" xfId="0" applyNumberFormat="1" applyFont="1" applyFill="1" applyBorder="1" applyAlignment="1">
      <alignment horizontal="center"/>
    </xf>
    <xf numFmtId="37" fontId="25" fillId="0" borderId="13" xfId="0" applyNumberFormat="1" applyFont="1" applyFill="1" applyBorder="1" applyAlignment="1">
      <alignment horizontal="center" vertical="center"/>
    </xf>
    <xf numFmtId="4" fontId="25" fillId="0" borderId="6" xfId="0" applyNumberFormat="1" applyFont="1" applyFill="1" applyBorder="1" applyAlignment="1">
      <alignment horizontal="right"/>
    </xf>
    <xf numFmtId="4" fontId="25" fillId="0" borderId="7" xfId="0" applyNumberFormat="1" applyFont="1" applyFill="1" applyBorder="1" applyAlignment="1">
      <alignment horizontal="right"/>
    </xf>
    <xf numFmtId="4" fontId="25" fillId="0" borderId="9" xfId="0" applyNumberFormat="1" applyFont="1" applyFill="1" applyBorder="1" applyAlignment="1" applyProtection="1">
      <alignment horizontal="right"/>
      <protection locked="0"/>
    </xf>
    <xf numFmtId="4" fontId="25" fillId="0" borderId="9" xfId="0" applyNumberFormat="1" applyFont="1" applyFill="1" applyBorder="1" applyAlignment="1">
      <alignment horizontal="right"/>
    </xf>
    <xf numFmtId="10" fontId="25" fillId="0" borderId="13" xfId="0" applyNumberFormat="1" applyFont="1" applyFill="1" applyBorder="1" applyAlignment="1" applyProtection="1">
      <protection locked="0"/>
    </xf>
    <xf numFmtId="0" fontId="25" fillId="0" borderId="2" xfId="0" applyFont="1" applyFill="1" applyBorder="1" applyAlignment="1"/>
    <xf numFmtId="9" fontId="25" fillId="0" borderId="2" xfId="0" applyNumberFormat="1" applyFont="1" applyFill="1" applyBorder="1" applyAlignment="1"/>
    <xf numFmtId="0" fontId="42" fillId="0" borderId="0" xfId="0" applyFont="1" applyFill="1" applyAlignment="1">
      <alignment horizontal="center" vertical="center"/>
    </xf>
    <xf numFmtId="0" fontId="42" fillId="0" borderId="1" xfId="0" applyFont="1" applyFill="1" applyBorder="1"/>
    <xf numFmtId="0" fontId="2" fillId="0" borderId="0" xfId="1" applyNumberFormat="1" applyFont="1" applyFill="1" applyBorder="1" applyAlignment="1" applyProtection="1">
      <alignment horizontal="center" vertical="center"/>
      <protection locked="0"/>
    </xf>
    <xf numFmtId="0" fontId="3" fillId="0" borderId="0" xfId="1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1" fillId="3" borderId="13" xfId="2" applyNumberFormat="1" applyFont="1" applyFill="1" applyBorder="1" applyAlignment="1" applyProtection="1">
      <alignment horizontal="center" vertical="center"/>
    </xf>
    <xf numFmtId="0" fontId="11" fillId="0" borderId="8" xfId="2" applyNumberFormat="1" applyFont="1" applyFill="1" applyBorder="1" applyAlignment="1" applyProtection="1">
      <alignment horizontal="left" vertical="center"/>
      <protection locked="0"/>
    </xf>
    <xf numFmtId="167" fontId="1" fillId="0" borderId="13" xfId="8" applyNumberFormat="1" applyFill="1" applyBorder="1" applyAlignment="1" applyProtection="1">
      <alignment horizontal="right" vertical="center"/>
      <protection locked="0"/>
    </xf>
    <xf numFmtId="167" fontId="1" fillId="0" borderId="13" xfId="8" applyNumberFormat="1" applyFill="1" applyBorder="1" applyAlignment="1" applyProtection="1">
      <alignment horizontal="right" vertical="center"/>
    </xf>
    <xf numFmtId="167" fontId="1" fillId="0" borderId="9" xfId="8" applyNumberFormat="1" applyFill="1" applyBorder="1" applyAlignment="1" applyProtection="1">
      <alignment horizontal="right" vertical="center"/>
    </xf>
    <xf numFmtId="167" fontId="1" fillId="0" borderId="9" xfId="8" applyNumberFormat="1" applyFill="1" applyBorder="1" applyAlignment="1" applyProtection="1">
      <alignment horizontal="right" vertical="center"/>
      <protection locked="0"/>
    </xf>
    <xf numFmtId="167" fontId="1" fillId="0" borderId="6" xfId="8" applyNumberFormat="1" applyFill="1" applyBorder="1" applyAlignment="1" applyProtection="1">
      <alignment horizontal="right" vertical="center"/>
    </xf>
    <xf numFmtId="49" fontId="11" fillId="3" borderId="9" xfId="2" applyNumberFormat="1" applyFont="1" applyFill="1" applyBorder="1" applyAlignment="1" applyProtection="1">
      <alignment horizontal="center" vertical="center"/>
    </xf>
    <xf numFmtId="49" fontId="11" fillId="3" borderId="11" xfId="2" applyNumberFormat="1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horizontal="center" vertical="center"/>
      <protection locked="0"/>
    </xf>
    <xf numFmtId="49" fontId="11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/>
    </xf>
    <xf numFmtId="0" fontId="11" fillId="0" borderId="0" xfId="2" applyFont="1" applyFill="1" applyBorder="1" applyAlignment="1" applyProtection="1">
      <alignment horizontal="center" vertical="center"/>
    </xf>
    <xf numFmtId="49" fontId="11" fillId="0" borderId="0" xfId="2" applyNumberFormat="1" applyFont="1" applyFill="1" applyBorder="1" applyAlignment="1" applyProtection="1">
      <alignment horizontal="center" vertical="center"/>
      <protection locked="0"/>
    </xf>
    <xf numFmtId="0" fontId="11" fillId="3" borderId="14" xfId="2" applyFont="1" applyFill="1" applyBorder="1" applyAlignment="1" applyProtection="1">
      <alignment horizontal="center" vertical="center"/>
    </xf>
    <xf numFmtId="0" fontId="11" fillId="0" borderId="8" xfId="3" applyNumberFormat="1" applyFont="1" applyFill="1" applyBorder="1" applyAlignment="1" applyProtection="1">
      <alignment horizontal="left"/>
      <protection locked="0"/>
    </xf>
    <xf numFmtId="49" fontId="11" fillId="0" borderId="0" xfId="3" applyNumberFormat="1" applyFont="1" applyFill="1" applyBorder="1" applyAlignment="1" applyProtection="1">
      <alignment horizontal="center"/>
      <protection locked="0"/>
    </xf>
    <xf numFmtId="49" fontId="11" fillId="0" borderId="0" xfId="3" applyNumberFormat="1" applyFont="1" applyFill="1" applyBorder="1" applyAlignment="1" applyProtection="1">
      <alignment horizontal="center"/>
    </xf>
    <xf numFmtId="0" fontId="10" fillId="0" borderId="0" xfId="3" applyFont="1" applyFill="1" applyBorder="1" applyAlignment="1" applyProtection="1">
      <alignment horizontal="center"/>
    </xf>
    <xf numFmtId="0" fontId="11" fillId="0" borderId="0" xfId="3" applyFont="1" applyFill="1" applyBorder="1" applyAlignment="1" applyProtection="1">
      <alignment horizontal="center"/>
    </xf>
    <xf numFmtId="0" fontId="11" fillId="3" borderId="13" xfId="3" applyFont="1" applyFill="1" applyBorder="1" applyAlignment="1" applyProtection="1">
      <alignment horizontal="center" vertical="center"/>
    </xf>
    <xf numFmtId="0" fontId="11" fillId="0" borderId="8" xfId="4" applyNumberFormat="1" applyFont="1" applyFill="1" applyBorder="1" applyAlignment="1" applyProtection="1">
      <alignment horizontal="left"/>
      <protection locked="0"/>
    </xf>
    <xf numFmtId="49" fontId="11" fillId="0" borderId="0" xfId="4" applyNumberFormat="1" applyFont="1" applyFill="1" applyBorder="1" applyAlignment="1" applyProtection="1">
      <alignment horizontal="center"/>
      <protection locked="0"/>
    </xf>
    <xf numFmtId="49" fontId="11" fillId="0" borderId="0" xfId="4" applyNumberFormat="1" applyFont="1" applyFill="1" applyBorder="1" applyAlignment="1" applyProtection="1">
      <alignment horizontal="center"/>
    </xf>
    <xf numFmtId="0" fontId="10" fillId="0" borderId="0" xfId="4" applyFont="1" applyFill="1" applyBorder="1" applyAlignment="1" applyProtection="1">
      <alignment horizontal="center"/>
    </xf>
    <xf numFmtId="0" fontId="11" fillId="0" borderId="0" xfId="4" applyFont="1" applyFill="1" applyBorder="1" applyAlignment="1" applyProtection="1">
      <alignment horizontal="center"/>
    </xf>
    <xf numFmtId="37" fontId="10" fillId="3" borderId="13" xfId="4" applyNumberFormat="1" applyFont="1" applyFill="1" applyBorder="1" applyAlignment="1" applyProtection="1">
      <alignment horizontal="center" vertical="center"/>
    </xf>
    <xf numFmtId="167" fontId="1" fillId="0" borderId="11" xfId="12" applyNumberFormat="1" applyFont="1" applyFill="1" applyBorder="1" applyAlignment="1" applyProtection="1">
      <alignment horizontal="right" vertical="center"/>
      <protection locked="0"/>
    </xf>
    <xf numFmtId="167" fontId="1" fillId="0" borderId="4" xfId="12" applyNumberFormat="1" applyFont="1" applyFill="1" applyBorder="1" applyAlignment="1" applyProtection="1">
      <alignment horizontal="right" vertical="center"/>
    </xf>
    <xf numFmtId="167" fontId="1" fillId="0" borderId="3" xfId="12" applyNumberFormat="1" applyFont="1" applyFill="1" applyBorder="1" applyAlignment="1" applyProtection="1">
      <alignment horizontal="right" vertical="center"/>
    </xf>
    <xf numFmtId="167" fontId="1" fillId="0" borderId="9" xfId="12" applyNumberFormat="1" applyFont="1" applyFill="1" applyBorder="1" applyAlignment="1" applyProtection="1">
      <alignment horizontal="right" vertical="center"/>
      <protection locked="0"/>
    </xf>
    <xf numFmtId="0" fontId="11" fillId="3" borderId="14" xfId="5" applyFont="1" applyFill="1" applyBorder="1" applyAlignment="1" applyProtection="1">
      <alignment horizontal="center" vertical="center" wrapText="1"/>
    </xf>
    <xf numFmtId="0" fontId="11" fillId="3" borderId="6" xfId="5" applyFont="1" applyFill="1" applyBorder="1" applyAlignment="1" applyProtection="1">
      <alignment horizontal="center" vertical="center"/>
    </xf>
    <xf numFmtId="0" fontId="11" fillId="3" borderId="7" xfId="5" applyFont="1" applyFill="1" applyBorder="1" applyAlignment="1" applyProtection="1">
      <alignment horizontal="center" vertical="center"/>
    </xf>
    <xf numFmtId="0" fontId="11" fillId="3" borderId="11" xfId="5" applyFont="1" applyFill="1" applyBorder="1" applyAlignment="1" applyProtection="1">
      <alignment horizontal="center" vertical="center"/>
      <protection locked="0"/>
    </xf>
    <xf numFmtId="0" fontId="11" fillId="3" borderId="12" xfId="5" applyFont="1" applyFill="1" applyBorder="1" applyAlignment="1" applyProtection="1">
      <alignment horizontal="center" vertical="center"/>
      <protection locked="0"/>
    </xf>
    <xf numFmtId="167" fontId="1" fillId="0" borderId="12" xfId="12" applyNumberFormat="1" applyFont="1" applyFill="1" applyBorder="1" applyAlignment="1" applyProtection="1">
      <alignment horizontal="right" vertical="center"/>
      <protection locked="0"/>
    </xf>
    <xf numFmtId="167" fontId="1" fillId="0" borderId="11" xfId="12" applyNumberFormat="1" applyFont="1" applyFill="1" applyBorder="1" applyAlignment="1" applyProtection="1">
      <alignment horizontal="right" vertical="center"/>
    </xf>
    <xf numFmtId="167" fontId="1" fillId="0" borderId="12" xfId="12" applyNumberFormat="1" applyFont="1" applyFill="1" applyBorder="1" applyAlignment="1" applyProtection="1">
      <alignment horizontal="right" vertical="center"/>
    </xf>
    <xf numFmtId="167" fontId="1" fillId="0" borderId="10" xfId="12" applyNumberFormat="1" applyFont="1" applyFill="1" applyBorder="1" applyAlignment="1" applyProtection="1">
      <alignment horizontal="right" vertical="center"/>
      <protection locked="0"/>
    </xf>
    <xf numFmtId="167" fontId="1" fillId="0" borderId="9" xfId="12" applyNumberFormat="1" applyFont="1" applyFill="1" applyBorder="1" applyAlignment="1" applyProtection="1">
      <alignment horizontal="right" vertical="center"/>
    </xf>
    <xf numFmtId="167" fontId="1" fillId="0" borderId="10" xfId="12" applyNumberFormat="1" applyFont="1" applyFill="1" applyBorder="1" applyAlignment="1" applyProtection="1">
      <alignment horizontal="right" vertical="center"/>
    </xf>
    <xf numFmtId="167" fontId="1" fillId="0" borderId="11" xfId="12" applyNumberFormat="1" applyFont="1" applyFill="1" applyBorder="1" applyAlignment="1" applyProtection="1">
      <alignment horizontal="center" vertical="center"/>
      <protection locked="0"/>
    </xf>
    <xf numFmtId="167" fontId="1" fillId="0" borderId="12" xfId="12" applyNumberFormat="1" applyFont="1" applyFill="1" applyBorder="1" applyAlignment="1" applyProtection="1">
      <alignment horizontal="center" vertical="center"/>
      <protection locked="0"/>
    </xf>
    <xf numFmtId="167" fontId="1" fillId="0" borderId="9" xfId="12" applyNumberFormat="1" applyFont="1" applyFill="1" applyBorder="1" applyAlignment="1" applyProtection="1">
      <alignment horizontal="center" vertical="center"/>
      <protection locked="0"/>
    </xf>
    <xf numFmtId="167" fontId="1" fillId="0" borderId="10" xfId="12" applyNumberFormat="1" applyFont="1" applyFill="1" applyBorder="1" applyAlignment="1" applyProtection="1">
      <alignment horizontal="center" vertical="center"/>
      <protection locked="0"/>
    </xf>
    <xf numFmtId="37" fontId="14" fillId="3" borderId="1" xfId="5" applyNumberFormat="1" applyFont="1" applyFill="1" applyBorder="1" applyAlignment="1" applyProtection="1">
      <alignment horizontal="center" vertical="center" wrapText="1"/>
    </xf>
    <xf numFmtId="37" fontId="11" fillId="3" borderId="13" xfId="5" applyNumberFormat="1" applyFont="1" applyFill="1" applyBorder="1" applyAlignment="1" applyProtection="1">
      <alignment horizontal="center" vertical="center"/>
    </xf>
    <xf numFmtId="37" fontId="11" fillId="3" borderId="14" xfId="5" applyNumberFormat="1" applyFont="1" applyFill="1" applyBorder="1" applyAlignment="1" applyProtection="1">
      <alignment horizontal="center" vertical="center" wrapText="1"/>
    </xf>
    <xf numFmtId="37" fontId="11" fillId="3" borderId="13" xfId="5" applyNumberFormat="1" applyFont="1" applyFill="1" applyBorder="1" applyAlignment="1" applyProtection="1">
      <alignment horizontal="center" vertical="center" wrapText="1"/>
      <protection locked="0"/>
    </xf>
    <xf numFmtId="37" fontId="11" fillId="3" borderId="14" xfId="5" applyNumberFormat="1" applyFont="1" applyFill="1" applyBorder="1" applyAlignment="1" applyProtection="1">
      <alignment horizontal="center" vertical="center" wrapText="1"/>
      <protection locked="0"/>
    </xf>
    <xf numFmtId="167" fontId="1" fillId="0" borderId="6" xfId="12" applyNumberFormat="1" applyFont="1" applyFill="1" applyBorder="1" applyAlignment="1" applyProtection="1">
      <alignment horizontal="center" vertical="center"/>
      <protection locked="0"/>
    </xf>
    <xf numFmtId="167" fontId="1" fillId="0" borderId="7" xfId="12" applyNumberFormat="1" applyFont="1" applyFill="1" applyBorder="1" applyAlignment="1" applyProtection="1">
      <alignment horizontal="center" vertical="center"/>
      <protection locked="0"/>
    </xf>
    <xf numFmtId="167" fontId="1" fillId="0" borderId="11" xfId="12" applyNumberFormat="1" applyFont="1" applyFill="1" applyBorder="1" applyAlignment="1" applyProtection="1">
      <alignment vertical="center"/>
      <protection locked="0"/>
    </xf>
    <xf numFmtId="167" fontId="1" fillId="0" borderId="12" xfId="12" applyNumberFormat="1" applyFont="1" applyFill="1" applyBorder="1" applyAlignment="1" applyProtection="1">
      <alignment vertical="center"/>
      <protection locked="0"/>
    </xf>
    <xf numFmtId="0" fontId="14" fillId="3" borderId="2" xfId="5" applyFont="1" applyFill="1" applyBorder="1" applyAlignment="1" applyProtection="1">
      <alignment horizontal="center" vertical="center"/>
    </xf>
    <xf numFmtId="0" fontId="11" fillId="3" borderId="14" xfId="5" applyFont="1" applyFill="1" applyBorder="1" applyAlignment="1" applyProtection="1">
      <alignment horizontal="center" vertical="center"/>
    </xf>
    <xf numFmtId="0" fontId="11" fillId="0" borderId="2" xfId="5" applyFont="1" applyBorder="1" applyAlignment="1" applyProtection="1">
      <alignment horizontal="left" vertical="center"/>
    </xf>
    <xf numFmtId="167" fontId="1" fillId="0" borderId="14" xfId="12" applyNumberFormat="1" applyFont="1" applyFill="1" applyBorder="1" applyAlignment="1" applyProtection="1">
      <alignment horizontal="right" vertical="center"/>
    </xf>
    <xf numFmtId="167" fontId="1" fillId="0" borderId="9" xfId="12" applyNumberFormat="1" applyFont="1" applyFill="1" applyBorder="1" applyAlignment="1" applyProtection="1">
      <alignment vertical="center"/>
      <protection locked="0"/>
    </xf>
    <xf numFmtId="167" fontId="1" fillId="0" borderId="10" xfId="12" applyNumberFormat="1" applyFont="1" applyFill="1" applyBorder="1" applyAlignment="1" applyProtection="1">
      <alignment vertical="center"/>
      <protection locked="0"/>
    </xf>
    <xf numFmtId="167" fontId="1" fillId="0" borderId="9" xfId="12" applyNumberFormat="1" applyFont="1" applyFill="1" applyBorder="1" applyAlignment="1" applyProtection="1">
      <alignment vertical="center"/>
    </xf>
    <xf numFmtId="167" fontId="1" fillId="0" borderId="10" xfId="12" applyNumberFormat="1" applyFont="1" applyFill="1" applyBorder="1" applyAlignment="1" applyProtection="1">
      <alignment vertical="center"/>
    </xf>
    <xf numFmtId="167" fontId="1" fillId="0" borderId="6" xfId="12" applyNumberFormat="1" applyFont="1" applyFill="1" applyBorder="1" applyAlignment="1" applyProtection="1">
      <alignment vertical="center"/>
    </xf>
    <xf numFmtId="167" fontId="1" fillId="0" borderId="7" xfId="12" applyNumberFormat="1" applyFont="1" applyFill="1" applyBorder="1" applyAlignment="1" applyProtection="1">
      <alignment vertical="center"/>
    </xf>
    <xf numFmtId="0" fontId="14" fillId="3" borderId="1" xfId="5" applyFont="1" applyFill="1" applyBorder="1" applyAlignment="1" applyProtection="1">
      <alignment horizontal="center" vertical="center" wrapText="1"/>
    </xf>
    <xf numFmtId="0" fontId="11" fillId="3" borderId="11" xfId="5" applyFont="1" applyFill="1" applyBorder="1" applyAlignment="1" applyProtection="1">
      <alignment horizontal="center" vertical="center"/>
    </xf>
    <xf numFmtId="37" fontId="10" fillId="0" borderId="2" xfId="5" applyNumberFormat="1" applyFont="1" applyFill="1" applyBorder="1" applyAlignment="1" applyProtection="1">
      <alignment horizontal="right" vertical="center"/>
    </xf>
    <xf numFmtId="167" fontId="1" fillId="3" borderId="13" xfId="12" applyNumberFormat="1" applyFont="1" applyFill="1" applyBorder="1" applyAlignment="1" applyProtection="1">
      <alignment horizontal="right" vertical="center"/>
    </xf>
    <xf numFmtId="167" fontId="1" fillId="3" borderId="14" xfId="12" applyNumberFormat="1" applyFont="1" applyFill="1" applyBorder="1" applyAlignment="1" applyProtection="1">
      <alignment horizontal="right" vertical="center"/>
    </xf>
    <xf numFmtId="167" fontId="1" fillId="0" borderId="9" xfId="12" applyNumberFormat="1" applyFont="1" applyFill="1" applyBorder="1" applyAlignment="1" applyProtection="1">
      <alignment horizontal="right" vertical="center" wrapText="1"/>
      <protection locked="0"/>
    </xf>
    <xf numFmtId="167" fontId="1" fillId="0" borderId="10" xfId="12" applyNumberFormat="1" applyFont="1" applyFill="1" applyBorder="1" applyAlignment="1" applyProtection="1">
      <alignment horizontal="right" vertical="center" wrapText="1"/>
      <protection locked="0"/>
    </xf>
    <xf numFmtId="0" fontId="11" fillId="3" borderId="9" xfId="5" applyFont="1" applyFill="1" applyBorder="1" applyAlignment="1" applyProtection="1">
      <alignment horizontal="center" vertical="center"/>
      <protection locked="0"/>
    </xf>
    <xf numFmtId="0" fontId="11" fillId="3" borderId="10" xfId="5" applyFont="1" applyFill="1" applyBorder="1" applyAlignment="1" applyProtection="1">
      <alignment horizontal="center" vertical="center"/>
      <protection locked="0"/>
    </xf>
    <xf numFmtId="167" fontId="1" fillId="0" borderId="6" xfId="12" applyNumberFormat="1" applyFont="1" applyFill="1" applyBorder="1" applyAlignment="1" applyProtection="1">
      <alignment horizontal="right" vertical="center"/>
    </xf>
    <xf numFmtId="167" fontId="1" fillId="0" borderId="7" xfId="12" applyNumberFormat="1" applyFont="1" applyFill="1" applyBorder="1" applyAlignment="1" applyProtection="1">
      <alignment horizontal="right" vertical="center"/>
    </xf>
    <xf numFmtId="167" fontId="11" fillId="0" borderId="9" xfId="12" applyNumberFormat="1" applyFont="1" applyFill="1" applyBorder="1" applyAlignment="1" applyProtection="1">
      <alignment horizontal="right" vertical="center" wrapText="1"/>
      <protection locked="0"/>
    </xf>
    <xf numFmtId="167" fontId="11" fillId="0" borderId="10" xfId="12" applyNumberFormat="1" applyFont="1" applyFill="1" applyBorder="1" applyAlignment="1" applyProtection="1">
      <alignment horizontal="right" vertical="center" wrapText="1"/>
      <protection locked="0"/>
    </xf>
    <xf numFmtId="0" fontId="11" fillId="3" borderId="13" xfId="5" applyFont="1" applyFill="1" applyBorder="1" applyAlignment="1" applyProtection="1">
      <alignment horizontal="center" vertical="center"/>
    </xf>
    <xf numFmtId="49" fontId="11" fillId="0" borderId="0" xfId="5" applyNumberFormat="1" applyFont="1" applyFill="1" applyBorder="1" applyAlignment="1" applyProtection="1">
      <alignment horizontal="center" vertical="center"/>
      <protection locked="0"/>
    </xf>
    <xf numFmtId="49" fontId="11" fillId="0" borderId="0" xfId="5" applyNumberFormat="1" applyFont="1" applyFill="1" applyBorder="1" applyAlignment="1" applyProtection="1">
      <alignment horizontal="center" vertical="center"/>
    </xf>
    <xf numFmtId="49" fontId="10" fillId="0" borderId="0" xfId="5" applyNumberFormat="1" applyFont="1" applyFill="1" applyBorder="1" applyAlignment="1" applyProtection="1">
      <alignment horizontal="center" vertical="center"/>
    </xf>
    <xf numFmtId="166" fontId="11" fillId="0" borderId="15" xfId="5" applyNumberFormat="1" applyFont="1" applyFill="1" applyBorder="1" applyAlignment="1" applyProtection="1">
      <alignment horizontal="right" vertical="center"/>
    </xf>
    <xf numFmtId="4" fontId="11" fillId="0" borderId="10" xfId="0" applyNumberFormat="1" applyFont="1" applyFill="1" applyBorder="1" applyAlignment="1" applyProtection="1">
      <alignment horizontal="right" vertical="center"/>
      <protection locked="0"/>
    </xf>
    <xf numFmtId="4" fontId="11" fillId="3" borderId="14" xfId="0" applyNumberFormat="1" applyFont="1" applyFill="1" applyBorder="1" applyAlignment="1">
      <alignment horizontal="right" vertical="center"/>
    </xf>
    <xf numFmtId="4" fontId="11" fillId="0" borderId="10" xfId="0" applyNumberFormat="1" applyFont="1" applyFill="1" applyBorder="1" applyAlignment="1">
      <alignment horizontal="right" vertical="center"/>
    </xf>
    <xf numFmtId="0" fontId="11" fillId="3" borderId="11" xfId="0" applyFont="1" applyFill="1" applyBorder="1" applyAlignment="1">
      <alignment horizontal="center" vertical="center" wrapText="1"/>
    </xf>
    <xf numFmtId="49" fontId="11" fillId="3" borderId="4" xfId="0" applyNumberFormat="1" applyFont="1" applyFill="1" applyBorder="1" applyAlignment="1">
      <alignment horizontal="center" vertical="center" wrapText="1"/>
    </xf>
    <xf numFmtId="49" fontId="11" fillId="3" borderId="12" xfId="0" applyNumberFormat="1" applyFont="1" applyFill="1" applyBorder="1" applyAlignment="1">
      <alignment horizontal="center" vertical="center" wrapText="1"/>
    </xf>
    <xf numFmtId="4" fontId="11" fillId="0" borderId="14" xfId="0" applyNumberFormat="1" applyFont="1" applyFill="1" applyBorder="1" applyAlignment="1" applyProtection="1">
      <alignment horizontal="center" vertical="center"/>
      <protection locked="0"/>
    </xf>
    <xf numFmtId="0" fontId="14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 applyProtection="1">
      <alignment horizontal="center" vertical="center" wrapText="1"/>
      <protection locked="0"/>
    </xf>
    <xf numFmtId="49" fontId="11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 applyProtection="1">
      <alignment horizontal="right" vertical="center"/>
    </xf>
    <xf numFmtId="0" fontId="11" fillId="3" borderId="14" xfId="0" applyFont="1" applyFill="1" applyBorder="1" applyAlignment="1">
      <alignment horizontal="center" vertical="center" wrapText="1"/>
    </xf>
    <xf numFmtId="4" fontId="11" fillId="0" borderId="14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3" borderId="6" xfId="0" applyFont="1" applyFill="1" applyBorder="1" applyAlignment="1" applyProtection="1">
      <alignment horizontal="center" wrapText="1"/>
      <protection locked="0"/>
    </xf>
    <xf numFmtId="49" fontId="11" fillId="3" borderId="5" xfId="0" applyNumberFormat="1" applyFont="1" applyFill="1" applyBorder="1" applyAlignment="1" applyProtection="1">
      <alignment horizontal="center" wrapText="1"/>
      <protection locked="0"/>
    </xf>
    <xf numFmtId="0" fontId="11" fillId="0" borderId="1" xfId="0" applyNumberFormat="1" applyFont="1" applyFill="1" applyBorder="1" applyAlignment="1">
      <alignment horizontal="left" vertical="center"/>
    </xf>
    <xf numFmtId="0" fontId="11" fillId="0" borderId="8" xfId="0" applyNumberFormat="1" applyFont="1" applyFill="1" applyBorder="1" applyAlignment="1" applyProtection="1">
      <alignment horizontal="left" vertical="center"/>
      <protection locked="0"/>
    </xf>
    <xf numFmtId="0" fontId="14" fillId="3" borderId="1" xfId="0" applyNumberFormat="1" applyFont="1" applyFill="1" applyBorder="1" applyAlignment="1">
      <alignment horizontal="center" vertical="center"/>
    </xf>
    <xf numFmtId="0" fontId="11" fillId="3" borderId="13" xfId="0" applyNumberFormat="1" applyFont="1" applyFill="1" applyBorder="1" applyAlignment="1">
      <alignment horizontal="center" vertical="center" wrapText="1"/>
    </xf>
    <xf numFmtId="3" fontId="11" fillId="3" borderId="14" xfId="0" applyNumberFormat="1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3" fontId="14" fillId="3" borderId="2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11" fillId="0" borderId="8" xfId="0" applyNumberFormat="1" applyFont="1" applyFill="1" applyBorder="1" applyAlignment="1" applyProtection="1">
      <alignment horizontal="left"/>
      <protection locked="0"/>
    </xf>
    <xf numFmtId="0" fontId="11" fillId="3" borderId="13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>
      <alignment horizontal="center" vertical="center"/>
    </xf>
    <xf numFmtId="0" fontId="20" fillId="0" borderId="0" xfId="0" applyFont="1" applyFill="1" applyBorder="1" applyAlignment="1"/>
    <xf numFmtId="4" fontId="11" fillId="0" borderId="13" xfId="0" applyNumberFormat="1" applyFont="1" applyFill="1" applyBorder="1" applyAlignment="1" applyProtection="1">
      <alignment horizontal="center" vertical="center"/>
      <protection locked="0"/>
    </xf>
    <xf numFmtId="0" fontId="11" fillId="3" borderId="5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wrapText="1"/>
    </xf>
    <xf numFmtId="0" fontId="11" fillId="0" borderId="1" xfId="0" applyFont="1" applyBorder="1" applyAlignment="1">
      <alignment horizontal="left" vertical="center" wrapText="1"/>
    </xf>
    <xf numFmtId="10" fontId="11" fillId="0" borderId="15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horizontal="left" vertical="center" wrapText="1"/>
    </xf>
    <xf numFmtId="4" fontId="11" fillId="0" borderId="12" xfId="0" applyNumberFormat="1" applyFont="1" applyFill="1" applyBorder="1" applyAlignment="1">
      <alignment horizontal="right" vertical="center" wrapText="1"/>
    </xf>
    <xf numFmtId="4" fontId="11" fillId="0" borderId="15" xfId="0" applyNumberFormat="1" applyFont="1" applyFill="1" applyBorder="1" applyAlignment="1">
      <alignment horizontal="right" vertical="center" wrapText="1"/>
    </xf>
    <xf numFmtId="4" fontId="11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7" xfId="0" applyNumberFormat="1" applyFont="1" applyFill="1" applyBorder="1" applyAlignment="1">
      <alignment horizontal="right" vertical="center" wrapText="1"/>
    </xf>
    <xf numFmtId="4" fontId="11" fillId="0" borderId="10" xfId="0" applyNumberFormat="1" applyFont="1" applyFill="1" applyBorder="1" applyAlignment="1" applyProtection="1">
      <alignment horizontal="right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left" vertical="center" wrapText="1"/>
      <protection locked="0"/>
    </xf>
    <xf numFmtId="4" fontId="11" fillId="0" borderId="14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15" xfId="0" applyFont="1" applyFill="1" applyBorder="1" applyAlignment="1" applyProtection="1">
      <alignment horizontal="left" vertical="center"/>
      <protection locked="0"/>
    </xf>
    <xf numFmtId="4" fontId="1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1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4" fontId="11" fillId="0" borderId="14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left" vertical="center" wrapText="1"/>
    </xf>
    <xf numFmtId="4" fontId="0" fillId="0" borderId="14" xfId="0" applyNumberFormat="1" applyBorder="1" applyAlignment="1">
      <alignment horizontal="right" vertical="center"/>
    </xf>
    <xf numFmtId="0" fontId="11" fillId="0" borderId="0" xfId="0" applyFont="1" applyBorder="1" applyAlignment="1">
      <alignment horizontal="left" vertical="center" wrapText="1"/>
    </xf>
    <xf numFmtId="4" fontId="0" fillId="0" borderId="10" xfId="0" applyNumberFormat="1" applyBorder="1" applyAlignment="1" applyProtection="1">
      <alignment horizontal="right" vertical="center"/>
      <protection locked="0"/>
    </xf>
    <xf numFmtId="0" fontId="11" fillId="0" borderId="15" xfId="0" applyFont="1" applyBorder="1" applyAlignment="1">
      <alignment horizontal="left" vertical="center" wrapText="1"/>
    </xf>
    <xf numFmtId="4" fontId="0" fillId="0" borderId="7" xfId="0" applyNumberFormat="1" applyBorder="1" applyAlignment="1" applyProtection="1">
      <alignment horizontal="right" vertical="center"/>
      <protection locked="0"/>
    </xf>
    <xf numFmtId="0" fontId="10" fillId="3" borderId="2" xfId="0" applyFont="1" applyFill="1" applyBorder="1" applyAlignment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>
      <alignment horizontal="left" vertical="center" wrapText="1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 indent="4"/>
    </xf>
    <xf numFmtId="4" fontId="11" fillId="0" borderId="26" xfId="0" applyNumberFormat="1" applyFont="1" applyBorder="1" applyAlignment="1">
      <alignment horizontal="right" vertical="center" wrapText="1"/>
    </xf>
    <xf numFmtId="0" fontId="11" fillId="0" borderId="3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4" fontId="11" fillId="0" borderId="17" xfId="0" applyNumberFormat="1" applyFont="1" applyBorder="1" applyAlignment="1">
      <alignment horizontal="right" vertical="center" wrapText="1"/>
    </xf>
    <xf numFmtId="0" fontId="11" fillId="0" borderId="27" xfId="0" applyFont="1" applyBorder="1" applyAlignment="1">
      <alignment horizontal="right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4" fontId="11" fillId="0" borderId="26" xfId="0" applyNumberFormat="1" applyFont="1" applyBorder="1" applyAlignment="1" applyProtection="1">
      <alignment horizontal="right" vertical="center" wrapText="1"/>
      <protection locked="0"/>
    </xf>
    <xf numFmtId="0" fontId="11" fillId="0" borderId="18" xfId="0" applyFont="1" applyBorder="1" applyAlignment="1">
      <alignment horizontal="left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right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right" vertical="center" wrapText="1"/>
    </xf>
    <xf numFmtId="0" fontId="25" fillId="0" borderId="1" xfId="0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 applyProtection="1">
      <alignment vertical="center" wrapText="1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justify" vertical="center"/>
    </xf>
    <xf numFmtId="49" fontId="27" fillId="0" borderId="1" xfId="0" applyNumberFormat="1" applyFont="1" applyFill="1" applyBorder="1" applyAlignment="1">
      <alignment horizontal="center" vertical="center"/>
    </xf>
    <xf numFmtId="37" fontId="25" fillId="0" borderId="7" xfId="0" applyNumberFormat="1" applyFont="1" applyFill="1" applyBorder="1" applyAlignment="1" applyProtection="1">
      <alignment horizontal="center" vertical="center"/>
      <protection locked="0"/>
    </xf>
    <xf numFmtId="37" fontId="25" fillId="0" borderId="12" xfId="0" applyNumberFormat="1" applyFont="1" applyFill="1" applyBorder="1" applyAlignment="1">
      <alignment horizontal="center" vertical="center"/>
    </xf>
    <xf numFmtId="4" fontId="25" fillId="0" borderId="13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justify" vertical="center" wrapText="1"/>
    </xf>
    <xf numFmtId="0" fontId="25" fillId="0" borderId="1" xfId="0" applyFont="1" applyFill="1" applyBorder="1" applyAlignment="1">
      <alignment horizontal="center" vertical="center" wrapText="1"/>
    </xf>
    <xf numFmtId="37" fontId="25" fillId="0" borderId="7" xfId="0" applyNumberFormat="1" applyFont="1" applyFill="1" applyBorder="1" applyAlignment="1">
      <alignment horizontal="center" vertical="center"/>
    </xf>
    <xf numFmtId="37" fontId="25" fillId="0" borderId="6" xfId="0" applyNumberFormat="1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37" fontId="25" fillId="0" borderId="11" xfId="0" applyNumberFormat="1" applyFont="1" applyFill="1" applyBorder="1" applyAlignment="1">
      <alignment horizontal="center" vertical="center"/>
    </xf>
    <xf numFmtId="37" fontId="25" fillId="0" borderId="10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4" fontId="25" fillId="0" borderId="6" xfId="0" applyNumberFormat="1" applyFont="1" applyFill="1" applyBorder="1" applyAlignment="1">
      <alignment horizontal="right" vertical="center"/>
    </xf>
    <xf numFmtId="4" fontId="25" fillId="0" borderId="9" xfId="0" applyNumberFormat="1" applyFont="1" applyFill="1" applyBorder="1" applyAlignment="1" applyProtection="1">
      <alignment horizontal="center" vertical="center"/>
      <protection locked="0"/>
    </xf>
    <xf numFmtId="4" fontId="25" fillId="0" borderId="11" xfId="0" applyNumberFormat="1" applyFont="1" applyFill="1" applyBorder="1" applyAlignment="1" applyProtection="1">
      <alignment horizontal="center" vertical="center"/>
      <protection locked="0"/>
    </xf>
    <xf numFmtId="0" fontId="30" fillId="0" borderId="15" xfId="0" applyFont="1" applyFill="1" applyBorder="1" applyAlignment="1">
      <alignment vertical="center"/>
    </xf>
    <xf numFmtId="4" fontId="30" fillId="0" borderId="12" xfId="0" applyNumberFormat="1" applyFont="1" applyFill="1" applyBorder="1" applyAlignment="1">
      <alignment horizontal="right" vertical="center" wrapText="1"/>
    </xf>
    <xf numFmtId="0" fontId="30" fillId="3" borderId="14" xfId="0" applyFont="1" applyFill="1" applyBorder="1" applyAlignment="1">
      <alignment horizontal="center" vertical="center"/>
    </xf>
    <xf numFmtId="0" fontId="29" fillId="0" borderId="0" xfId="0" applyFont="1" applyFill="1" applyBorder="1" applyAlignment="1" applyProtection="1">
      <alignment horizontal="left" vertical="center" wrapText="1"/>
      <protection locked="0"/>
    </xf>
    <xf numFmtId="4" fontId="30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29" fillId="0" borderId="8" xfId="0" applyFont="1" applyFill="1" applyBorder="1" applyAlignment="1" applyProtection="1">
      <alignment horizontal="left" vertical="center" wrapText="1"/>
      <protection locked="0"/>
    </xf>
    <xf numFmtId="4" fontId="30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30" fillId="3" borderId="1" xfId="0" applyFont="1" applyFill="1" applyBorder="1" applyAlignment="1">
      <alignment horizontal="center" vertical="center" wrapText="1"/>
    </xf>
    <xf numFmtId="0" fontId="30" fillId="3" borderId="14" xfId="0" applyFont="1" applyFill="1" applyBorder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30" fillId="3" borderId="7" xfId="0" applyFont="1" applyFill="1" applyBorder="1" applyAlignment="1">
      <alignment horizontal="center" vertical="center" wrapText="1"/>
    </xf>
    <xf numFmtId="0" fontId="30" fillId="3" borderId="12" xfId="0" applyFont="1" applyFill="1" applyBorder="1" applyAlignment="1">
      <alignment horizontal="center" vertical="center" wrapText="1"/>
    </xf>
    <xf numFmtId="0" fontId="24" fillId="3" borderId="12" xfId="0" applyFont="1" applyFill="1" applyBorder="1" applyAlignment="1">
      <alignment horizontal="center" vertical="center"/>
    </xf>
    <xf numFmtId="4" fontId="3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5" xfId="0" applyFont="1" applyFill="1" applyBorder="1" applyAlignment="1">
      <alignment horizontal="left" vertical="center" wrapText="1"/>
    </xf>
    <xf numFmtId="4" fontId="30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3" xfId="0" applyFont="1" applyFill="1" applyBorder="1" applyAlignment="1" applyProtection="1">
      <alignment horizontal="left" vertical="center" wrapText="1"/>
      <protection locked="0"/>
    </xf>
    <xf numFmtId="0" fontId="30" fillId="0" borderId="4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 applyProtection="1">
      <alignment horizontal="left" vertical="center" wrapText="1"/>
      <protection locked="0"/>
    </xf>
    <xf numFmtId="0" fontId="30" fillId="3" borderId="1" xfId="0" applyFont="1" applyFill="1" applyBorder="1" applyAlignment="1">
      <alignment horizontal="left" vertical="center" wrapText="1"/>
    </xf>
    <xf numFmtId="10" fontId="29" fillId="0" borderId="2" xfId="0" applyNumberFormat="1" applyFont="1" applyBorder="1" applyAlignment="1">
      <alignment horizontal="center" vertical="center"/>
    </xf>
    <xf numFmtId="4" fontId="29" fillId="0" borderId="2" xfId="0" applyNumberFormat="1" applyFont="1" applyBorder="1" applyAlignment="1">
      <alignment horizontal="right" vertical="center"/>
    </xf>
    <xf numFmtId="0" fontId="30" fillId="3" borderId="13" xfId="0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/>
    </xf>
    <xf numFmtId="0" fontId="31" fillId="3" borderId="1" xfId="0" applyFont="1" applyFill="1" applyBorder="1" applyAlignment="1">
      <alignment horizontal="center" vertical="center" wrapText="1"/>
    </xf>
    <xf numFmtId="4" fontId="29" fillId="0" borderId="10" xfId="0" applyNumberFormat="1" applyFont="1" applyFill="1" applyBorder="1" applyAlignment="1" applyProtection="1">
      <alignment horizontal="right" vertical="center"/>
      <protection locked="0"/>
    </xf>
    <xf numFmtId="10" fontId="29" fillId="0" borderId="10" xfId="0" applyNumberFormat="1" applyFont="1" applyFill="1" applyBorder="1" applyAlignment="1">
      <alignment horizontal="center" vertical="center"/>
    </xf>
    <xf numFmtId="4" fontId="30" fillId="0" borderId="13" xfId="0" applyNumberFormat="1" applyFont="1" applyFill="1" applyBorder="1" applyAlignment="1">
      <alignment horizontal="right" vertical="center"/>
    </xf>
    <xf numFmtId="10" fontId="30" fillId="0" borderId="14" xfId="0" applyNumberFormat="1" applyFont="1" applyFill="1" applyBorder="1" applyAlignment="1">
      <alignment horizontal="center" vertical="center"/>
    </xf>
    <xf numFmtId="4" fontId="29" fillId="0" borderId="9" xfId="0" applyNumberFormat="1" applyFont="1" applyFill="1" applyBorder="1" applyAlignment="1">
      <alignment horizontal="right" vertical="center"/>
    </xf>
    <xf numFmtId="0" fontId="31" fillId="3" borderId="2" xfId="0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 vertical="center"/>
    </xf>
    <xf numFmtId="0" fontId="30" fillId="3" borderId="7" xfId="0" applyFont="1" applyFill="1" applyBorder="1" applyAlignment="1">
      <alignment horizontal="center" vertical="center"/>
    </xf>
    <xf numFmtId="0" fontId="30" fillId="3" borderId="11" xfId="0" applyFont="1" applyFill="1" applyBorder="1" applyAlignment="1">
      <alignment horizontal="center" vertical="center"/>
    </xf>
    <xf numFmtId="0" fontId="30" fillId="3" borderId="12" xfId="0" applyFont="1" applyFill="1" applyBorder="1" applyAlignment="1">
      <alignment horizontal="center" vertical="center"/>
    </xf>
    <xf numFmtId="4" fontId="29" fillId="0" borderId="9" xfId="0" applyNumberFormat="1" applyFont="1" applyFill="1" applyBorder="1" applyAlignment="1" applyProtection="1">
      <alignment horizontal="right" vertical="center" wrapText="1"/>
      <protection locked="0"/>
    </xf>
    <xf numFmtId="10" fontId="29" fillId="0" borderId="14" xfId="0" applyNumberFormat="1" applyFont="1" applyFill="1" applyBorder="1" applyAlignment="1">
      <alignment horizontal="center" vertical="center"/>
    </xf>
    <xf numFmtId="0" fontId="28" fillId="5" borderId="0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4" fontId="30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30" fillId="0" borderId="2" xfId="0" applyFont="1" applyFill="1" applyBorder="1" applyAlignment="1">
      <alignment vertical="center"/>
    </xf>
    <xf numFmtId="4" fontId="30" fillId="0" borderId="14" xfId="0" applyNumberFormat="1" applyFont="1" applyFill="1" applyBorder="1" applyAlignment="1">
      <alignment horizontal="right" vertical="center" wrapText="1"/>
    </xf>
    <xf numFmtId="0" fontId="30" fillId="3" borderId="13" xfId="0" applyFont="1" applyFill="1" applyBorder="1" applyAlignment="1">
      <alignment horizontal="center" vertical="center"/>
    </xf>
    <xf numFmtId="0" fontId="30" fillId="3" borderId="14" xfId="0" applyFont="1" applyFill="1" applyBorder="1" applyAlignment="1">
      <alignment horizontal="center"/>
    </xf>
    <xf numFmtId="0" fontId="30" fillId="3" borderId="6" xfId="0" applyFont="1" applyFill="1" applyBorder="1" applyAlignment="1">
      <alignment horizontal="center" wrapText="1"/>
    </xf>
    <xf numFmtId="0" fontId="30" fillId="3" borderId="11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30" fillId="3" borderId="10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3" borderId="8" xfId="0" applyFont="1" applyFill="1" applyBorder="1" applyAlignment="1">
      <alignment horizontal="center" wrapText="1"/>
    </xf>
    <xf numFmtId="0" fontId="30" fillId="0" borderId="1" xfId="0" applyFont="1" applyFill="1" applyBorder="1" applyAlignment="1">
      <alignment horizontal="left" vertical="center" wrapText="1"/>
    </xf>
    <xf numFmtId="4" fontId="30" fillId="0" borderId="9" xfId="0" applyNumberFormat="1" applyFont="1" applyFill="1" applyBorder="1" applyAlignment="1" applyProtection="1">
      <alignment horizontal="right" vertical="center"/>
      <protection locked="0"/>
    </xf>
    <xf numFmtId="4" fontId="29" fillId="0" borderId="14" xfId="0" applyNumberFormat="1" applyFont="1" applyFill="1" applyBorder="1" applyAlignment="1">
      <alignment horizontal="right" vertical="center"/>
    </xf>
    <xf numFmtId="0" fontId="30" fillId="4" borderId="2" xfId="0" applyFont="1" applyFill="1" applyBorder="1" applyAlignment="1">
      <alignment horizontal="left" vertical="center" wrapText="1"/>
    </xf>
    <xf numFmtId="4" fontId="29" fillId="0" borderId="9" xfId="0" applyNumberFormat="1" applyFont="1" applyFill="1" applyBorder="1" applyAlignment="1" applyProtection="1">
      <alignment horizontal="center" vertical="center"/>
      <protection locked="0"/>
    </xf>
    <xf numFmtId="4" fontId="29" fillId="0" borderId="14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/>
    <xf numFmtId="4" fontId="29" fillId="0" borderId="6" xfId="0" applyNumberFormat="1" applyFont="1" applyFill="1" applyBorder="1" applyAlignment="1">
      <alignment horizontal="center" vertical="center"/>
    </xf>
    <xf numFmtId="4" fontId="29" fillId="0" borderId="9" xfId="0" applyNumberFormat="1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/>
    </xf>
    <xf numFmtId="0" fontId="30" fillId="3" borderId="7" xfId="0" applyFont="1" applyFill="1" applyBorder="1" applyAlignment="1">
      <alignment horizontal="center"/>
    </xf>
    <xf numFmtId="0" fontId="30" fillId="3" borderId="12" xfId="0" applyFont="1" applyFill="1" applyBorder="1" applyAlignment="1">
      <alignment horizontal="center"/>
    </xf>
    <xf numFmtId="0" fontId="31" fillId="3" borderId="1" xfId="0" applyFont="1" applyFill="1" applyBorder="1" applyAlignment="1">
      <alignment horizontal="center" vertical="center"/>
    </xf>
    <xf numFmtId="0" fontId="34" fillId="6" borderId="0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 applyProtection="1">
      <alignment horizontal="center"/>
      <protection locked="0"/>
    </xf>
    <xf numFmtId="0" fontId="29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4" fontId="29" fillId="0" borderId="9" xfId="0" applyNumberFormat="1" applyFont="1" applyFill="1" applyBorder="1" applyAlignment="1" applyProtection="1">
      <alignment horizontal="right" vertical="center"/>
      <protection locked="0"/>
    </xf>
    <xf numFmtId="4" fontId="29" fillId="0" borderId="13" xfId="0" applyNumberFormat="1" applyFont="1" applyFill="1" applyBorder="1" applyAlignment="1">
      <alignment horizontal="right" vertical="center"/>
    </xf>
    <xf numFmtId="0" fontId="31" fillId="3" borderId="5" xfId="0" applyFont="1" applyFill="1" applyBorder="1" applyAlignment="1" applyProtection="1">
      <alignment horizontal="center" vertical="center" wrapText="1"/>
      <protection locked="0"/>
    </xf>
    <xf numFmtId="4" fontId="29" fillId="0" borderId="6" xfId="0" applyNumberFormat="1" applyFont="1" applyFill="1" applyBorder="1" applyAlignment="1">
      <alignment horizontal="right" vertical="center"/>
    </xf>
    <xf numFmtId="0" fontId="28" fillId="7" borderId="0" xfId="0" applyNumberFormat="1" applyFont="1" applyFill="1" applyBorder="1" applyAlignment="1">
      <alignment horizontal="left" vertical="center"/>
    </xf>
    <xf numFmtId="0" fontId="30" fillId="4" borderId="1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horizontal="left" vertical="center" wrapText="1"/>
    </xf>
    <xf numFmtId="0" fontId="29" fillId="4" borderId="4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horizontal="left" vertical="center"/>
    </xf>
    <xf numFmtId="0" fontId="29" fillId="4" borderId="3" xfId="0" applyFont="1" applyFill="1" applyBorder="1" applyAlignment="1">
      <alignment horizontal="left" vertical="center" wrapText="1"/>
    </xf>
    <xf numFmtId="0" fontId="30" fillId="3" borderId="11" xfId="0" applyFont="1" applyFill="1" applyBorder="1" applyAlignment="1">
      <alignment horizontal="center" vertical="center" wrapText="1"/>
    </xf>
    <xf numFmtId="0" fontId="38" fillId="8" borderId="0" xfId="0" applyNumberFormat="1" applyFont="1" applyFill="1" applyBorder="1" applyAlignment="1">
      <alignment horizontal="left" vertical="center"/>
    </xf>
    <xf numFmtId="0" fontId="25" fillId="0" borderId="13" xfId="0" applyFont="1" applyFill="1" applyBorder="1" applyAlignment="1" applyProtection="1">
      <alignment horizontal="center" vertical="center" wrapText="1"/>
      <protection locked="0"/>
    </xf>
    <xf numFmtId="0" fontId="25" fillId="0" borderId="14" xfId="0" applyFont="1" applyFill="1" applyBorder="1" applyAlignment="1" applyProtection="1">
      <alignment horizontal="center" vertical="center" wrapText="1"/>
      <protection locked="0"/>
    </xf>
    <xf numFmtId="4" fontId="25" fillId="0" borderId="11" xfId="0" applyNumberFormat="1" applyFont="1" applyFill="1" applyBorder="1" applyAlignment="1" applyProtection="1">
      <alignment horizontal="right" vertical="center"/>
      <protection locked="0"/>
    </xf>
    <xf numFmtId="4" fontId="25" fillId="0" borderId="12" xfId="0" applyNumberFormat="1" applyFont="1" applyFill="1" applyBorder="1" applyAlignment="1">
      <alignment horizontal="right" vertical="center"/>
    </xf>
    <xf numFmtId="4" fontId="25" fillId="0" borderId="7" xfId="0" applyNumberFormat="1" applyFont="1" applyFill="1" applyBorder="1" applyAlignment="1">
      <alignment horizontal="right" vertical="center"/>
    </xf>
    <xf numFmtId="4" fontId="25" fillId="0" borderId="9" xfId="0" applyNumberFormat="1" applyFont="1" applyFill="1" applyBorder="1" applyAlignment="1" applyProtection="1">
      <alignment horizontal="right" vertical="center"/>
      <protection locked="0"/>
    </xf>
    <xf numFmtId="4" fontId="25" fillId="0" borderId="10" xfId="0" applyNumberFormat="1" applyFont="1" applyFill="1" applyBorder="1" applyAlignment="1">
      <alignment horizontal="right" vertical="center"/>
    </xf>
    <xf numFmtId="4" fontId="25" fillId="0" borderId="13" xfId="0" applyNumberFormat="1" applyFont="1" applyFill="1" applyBorder="1" applyAlignment="1" applyProtection="1">
      <alignment horizontal="right" vertical="center"/>
      <protection locked="0"/>
    </xf>
    <xf numFmtId="4" fontId="25" fillId="0" borderId="14" xfId="0" applyNumberFormat="1" applyFont="1" applyFill="1" applyBorder="1" applyAlignment="1">
      <alignment horizontal="right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166" fontId="25" fillId="0" borderId="7" xfId="0" applyNumberFormat="1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10" fontId="25" fillId="0" borderId="14" xfId="0" applyNumberFormat="1" applyFont="1" applyFill="1" applyBorder="1" applyAlignment="1" applyProtection="1">
      <alignment horizontal="center" vertical="center"/>
      <protection locked="0"/>
    </xf>
    <xf numFmtId="0" fontId="25" fillId="0" borderId="14" xfId="0" applyFont="1" applyFill="1" applyBorder="1" applyAlignment="1">
      <alignment horizontal="center" vertical="center"/>
    </xf>
    <xf numFmtId="10" fontId="25" fillId="0" borderId="14" xfId="0" applyNumberFormat="1" applyFont="1" applyFill="1" applyBorder="1" applyAlignment="1" applyProtection="1">
      <alignment horizontal="right" vertical="center"/>
      <protection locked="0"/>
    </xf>
    <xf numFmtId="4" fontId="26" fillId="0" borderId="14" xfId="0" applyNumberFormat="1" applyFont="1" applyFill="1" applyBorder="1" applyAlignment="1" applyProtection="1">
      <alignment horizontal="right" vertical="center"/>
      <protection locked="0"/>
    </xf>
    <xf numFmtId="4" fontId="25" fillId="0" borderId="14" xfId="0" applyNumberFormat="1" applyFont="1" applyFill="1" applyBorder="1" applyAlignment="1" applyProtection="1">
      <alignment horizontal="right" vertical="center"/>
      <protection locked="0"/>
    </xf>
    <xf numFmtId="0" fontId="25" fillId="0" borderId="5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center" vertical="center"/>
    </xf>
    <xf numFmtId="10" fontId="25" fillId="0" borderId="7" xfId="0" applyNumberFormat="1" applyFont="1" applyFill="1" applyBorder="1" applyAlignment="1" applyProtection="1">
      <alignment horizontal="center" vertical="center"/>
      <protection locked="0"/>
    </xf>
    <xf numFmtId="10" fontId="25" fillId="0" borderId="10" xfId="0" applyNumberFormat="1" applyFont="1" applyFill="1" applyBorder="1" applyAlignment="1" applyProtection="1">
      <alignment horizontal="center" vertical="center"/>
      <protection locked="0"/>
    </xf>
    <xf numFmtId="10" fontId="25" fillId="0" borderId="12" xfId="0" applyNumberFormat="1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/>
    </xf>
    <xf numFmtId="4" fontId="25" fillId="0" borderId="10" xfId="0" applyNumberFormat="1" applyFont="1" applyFill="1" applyBorder="1" applyAlignment="1" applyProtection="1">
      <alignment horizontal="right"/>
      <protection locked="0"/>
    </xf>
    <xf numFmtId="4" fontId="25" fillId="0" borderId="12" xfId="0" applyNumberFormat="1" applyFont="1" applyFill="1" applyBorder="1" applyAlignment="1" applyProtection="1">
      <alignment horizontal="right"/>
      <protection locked="0"/>
    </xf>
    <xf numFmtId="4" fontId="25" fillId="0" borderId="10" xfId="0" applyNumberFormat="1" applyFont="1" applyFill="1" applyBorder="1" applyAlignment="1">
      <alignment horizontal="right"/>
    </xf>
    <xf numFmtId="4" fontId="25" fillId="0" borderId="14" xfId="0" applyNumberFormat="1" applyFont="1" applyFill="1" applyBorder="1" applyAlignment="1" applyProtection="1">
      <alignment horizontal="right"/>
      <protection locked="0"/>
    </xf>
    <xf numFmtId="0" fontId="25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left" vertical="center"/>
    </xf>
    <xf numFmtId="0" fontId="9" fillId="0" borderId="0" xfId="0" applyFont="1" applyFill="1" applyBorder="1" applyAlignment="1"/>
    <xf numFmtId="0" fontId="25" fillId="0" borderId="0" xfId="0" applyFont="1" applyFill="1" applyBorder="1" applyAlignment="1" applyProtection="1">
      <alignment horizontal="center"/>
      <protection locked="0"/>
    </xf>
    <xf numFmtId="0" fontId="26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</cellXfs>
  <cellStyles count="13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Porcentagem 3" xfId="6"/>
    <cellStyle name="Porcentagem 4" xfId="7"/>
    <cellStyle name="Separador de milhares 3" xfId="8"/>
    <cellStyle name="Separador de milhares 4" xfId="9"/>
    <cellStyle name="Separador de milhares 5" xfId="10"/>
    <cellStyle name="Separador de milhares 6" xfId="11"/>
    <cellStyle name="Vírgula" xfId="1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005"/>
  <sheetViews>
    <sheetView tabSelected="1" topLeftCell="A4" workbookViewId="0">
      <selection activeCell="A5" sqref="A5:B5"/>
    </sheetView>
  </sheetViews>
  <sheetFormatPr defaultRowHeight="15" x14ac:dyDescent="0.25"/>
  <cols>
    <col min="1" max="1" width="69.85546875" style="1" customWidth="1"/>
    <col min="2" max="2" width="59" style="1" customWidth="1"/>
    <col min="3" max="16384" width="9.140625" style="1"/>
  </cols>
  <sheetData>
    <row r="1" spans="1:2" ht="18.75" x14ac:dyDescent="0.25">
      <c r="A1" s="673" t="s">
        <v>913</v>
      </c>
      <c r="B1" s="673"/>
    </row>
    <row r="2" spans="1:2" ht="18.75" x14ac:dyDescent="0.25">
      <c r="A2" s="673" t="s">
        <v>0</v>
      </c>
      <c r="B2" s="673"/>
    </row>
    <row r="3" spans="1:2" ht="18.75" x14ac:dyDescent="0.25">
      <c r="A3" s="673" t="s">
        <v>914</v>
      </c>
      <c r="B3" s="673"/>
    </row>
    <row r="4" spans="1:2" ht="18.75" x14ac:dyDescent="0.25">
      <c r="A4" s="674" t="s">
        <v>1</v>
      </c>
      <c r="B4" s="674"/>
    </row>
    <row r="5" spans="1:2" ht="18.75" x14ac:dyDescent="0.25">
      <c r="A5" s="673" t="s">
        <v>943</v>
      </c>
      <c r="B5" s="673"/>
    </row>
    <row r="6" spans="1:2" ht="22.5" x14ac:dyDescent="0.25">
      <c r="A6" s="675" t="s">
        <v>2</v>
      </c>
      <c r="B6" s="675"/>
    </row>
    <row r="8" spans="1:2" ht="18" x14ac:dyDescent="0.25">
      <c r="A8" s="2" t="s">
        <v>3</v>
      </c>
      <c r="B8" s="3"/>
    </row>
    <row r="9" spans="1:2" x14ac:dyDescent="0.25">
      <c r="A9" s="4" t="s">
        <v>4</v>
      </c>
      <c r="B9" s="5" t="s">
        <v>915</v>
      </c>
    </row>
    <row r="10" spans="1:2" x14ac:dyDescent="0.25">
      <c r="A10" s="4" t="s">
        <v>5</v>
      </c>
      <c r="B10" s="5" t="s">
        <v>916</v>
      </c>
    </row>
    <row r="11" spans="1:2" x14ac:dyDescent="0.25">
      <c r="A11" s="4" t="s">
        <v>6</v>
      </c>
      <c r="B11" s="5" t="s">
        <v>917</v>
      </c>
    </row>
    <row r="12" spans="1:2" x14ac:dyDescent="0.25">
      <c r="A12" s="4" t="s">
        <v>7</v>
      </c>
      <c r="B12" s="5" t="s">
        <v>918</v>
      </c>
    </row>
    <row r="13" spans="1:2" x14ac:dyDescent="0.25">
      <c r="A13" s="4" t="s">
        <v>8</v>
      </c>
      <c r="B13" s="5" t="s">
        <v>919</v>
      </c>
    </row>
    <row r="14" spans="1:2" ht="18" x14ac:dyDescent="0.25">
      <c r="A14" s="2" t="s">
        <v>9</v>
      </c>
      <c r="B14" s="3"/>
    </row>
    <row r="15" spans="1:2" x14ac:dyDescent="0.25">
      <c r="A15" s="4" t="s">
        <v>10</v>
      </c>
      <c r="B15" s="5" t="s">
        <v>920</v>
      </c>
    </row>
    <row r="16" spans="1:2" x14ac:dyDescent="0.25">
      <c r="A16" s="6" t="s">
        <v>11</v>
      </c>
      <c r="B16" s="5" t="s">
        <v>942</v>
      </c>
    </row>
    <row r="17" spans="1:2" x14ac:dyDescent="0.25">
      <c r="A17" s="4" t="s">
        <v>12</v>
      </c>
      <c r="B17" s="5" t="s">
        <v>942</v>
      </c>
    </row>
    <row r="18" spans="1:2" ht="18" x14ac:dyDescent="0.25">
      <c r="A18" s="2" t="s">
        <v>13</v>
      </c>
      <c r="B18" s="3"/>
    </row>
    <row r="19" spans="1:2" ht="18" x14ac:dyDescent="0.25">
      <c r="A19" s="7" t="s">
        <v>14</v>
      </c>
      <c r="B19" s="8" t="s">
        <v>912</v>
      </c>
    </row>
    <row r="20" spans="1:2" x14ac:dyDescent="0.25">
      <c r="A20" s="4" t="s">
        <v>15</v>
      </c>
      <c r="B20" s="5" t="s">
        <v>921</v>
      </c>
    </row>
    <row r="21" spans="1:2" x14ac:dyDescent="0.25">
      <c r="A21" s="6" t="s">
        <v>16</v>
      </c>
      <c r="B21" s="5" t="s">
        <v>922</v>
      </c>
    </row>
    <row r="22" spans="1:2" ht="18" x14ac:dyDescent="0.25">
      <c r="A22" s="9" t="s">
        <v>17</v>
      </c>
      <c r="B22" s="8" t="s">
        <v>912</v>
      </c>
    </row>
    <row r="1000" spans="1:1" x14ac:dyDescent="0.25">
      <c r="A1000" s="10" t="s">
        <v>18</v>
      </c>
    </row>
    <row r="1005" spans="1:1" x14ac:dyDescent="0.25">
      <c r="A1005" s="10" t="s">
        <v>19</v>
      </c>
    </row>
  </sheetData>
  <sheetProtection password="DA51" sheet="1" selectLockedCells="1"/>
  <mergeCells count="6">
    <mergeCell ref="A1:B1"/>
    <mergeCell ref="A2:B2"/>
    <mergeCell ref="A3:B3"/>
    <mergeCell ref="A4:B4"/>
    <mergeCell ref="A5:B5"/>
    <mergeCell ref="A6:B6"/>
  </mergeCells>
  <printOptions horizontalCentered="1" verticalCentered="1"/>
  <pageMargins left="0.51180555555555551" right="0.51180555555555551" top="0.78749999999999998" bottom="0.78749999999999998" header="0.51180555555555551" footer="0.51180555555555551"/>
  <pageSetup firstPageNumber="0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workbookViewId="0">
      <selection activeCell="A6" sqref="A6:E6"/>
    </sheetView>
  </sheetViews>
  <sheetFormatPr defaultRowHeight="15" x14ac:dyDescent="0.25"/>
  <cols>
    <col min="1" max="1" width="102.5703125" customWidth="1"/>
    <col min="2" max="5" width="18.7109375" customWidth="1"/>
  </cols>
  <sheetData>
    <row r="1" spans="1:5" ht="22.5" customHeight="1" x14ac:dyDescent="0.25">
      <c r="A1" s="834" t="s">
        <v>534</v>
      </c>
      <c r="B1" s="834"/>
      <c r="C1" s="834"/>
      <c r="D1" s="834"/>
      <c r="E1" s="834"/>
    </row>
    <row r="2" spans="1:5" ht="15" customHeight="1" x14ac:dyDescent="0.25">
      <c r="A2" s="835" t="s">
        <v>923</v>
      </c>
      <c r="B2" s="835"/>
      <c r="C2" s="835"/>
      <c r="D2" s="835"/>
      <c r="E2" s="835"/>
    </row>
    <row r="3" spans="1:5" ht="15" customHeight="1" x14ac:dyDescent="0.25">
      <c r="A3" s="836" t="s">
        <v>1</v>
      </c>
      <c r="B3" s="836"/>
      <c r="C3" s="836"/>
      <c r="D3" s="836"/>
      <c r="E3" s="836"/>
    </row>
    <row r="4" spans="1:5" ht="15" customHeight="1" x14ac:dyDescent="0.25">
      <c r="A4" s="790" t="s">
        <v>390</v>
      </c>
      <c r="B4" s="790"/>
      <c r="C4" s="790"/>
      <c r="D4" s="790"/>
      <c r="E4" s="790"/>
    </row>
    <row r="5" spans="1:5" ht="15" customHeight="1" x14ac:dyDescent="0.25">
      <c r="A5" s="789" t="s">
        <v>22</v>
      </c>
      <c r="B5" s="789"/>
      <c r="C5" s="789"/>
      <c r="D5" s="789"/>
      <c r="E5" s="789"/>
    </row>
    <row r="6" spans="1:5" ht="15" customHeight="1" x14ac:dyDescent="0.25">
      <c r="A6" s="835" t="s">
        <v>925</v>
      </c>
      <c r="B6" s="835"/>
      <c r="C6" s="835"/>
      <c r="D6" s="835"/>
      <c r="E6" s="835"/>
    </row>
    <row r="7" spans="1:5" s="1" customFormat="1" ht="14.1" customHeight="1" x14ac:dyDescent="0.25">
      <c r="A7" s="258" t="s">
        <v>535</v>
      </c>
      <c r="B7" s="256"/>
      <c r="C7" s="256"/>
      <c r="D7" s="256"/>
      <c r="E7" s="260">
        <v>1</v>
      </c>
    </row>
    <row r="8" spans="1:5" ht="15" customHeight="1" x14ac:dyDescent="0.25">
      <c r="A8" s="832" t="s">
        <v>536</v>
      </c>
      <c r="B8" s="832"/>
      <c r="C8" s="832"/>
      <c r="D8" s="832"/>
      <c r="E8" s="832"/>
    </row>
    <row r="9" spans="1:5" ht="30" customHeight="1" x14ac:dyDescent="0.25">
      <c r="A9" s="833" t="s">
        <v>537</v>
      </c>
      <c r="B9" s="795" t="s">
        <v>538</v>
      </c>
      <c r="C9" s="772" t="s">
        <v>110</v>
      </c>
      <c r="D9" s="772"/>
      <c r="E9" s="772"/>
    </row>
    <row r="10" spans="1:5" ht="30" customHeight="1" x14ac:dyDescent="0.25">
      <c r="A10" s="833"/>
      <c r="B10" s="795"/>
      <c r="C10" s="786" t="s">
        <v>30</v>
      </c>
      <c r="D10" s="261" t="s">
        <v>32</v>
      </c>
      <c r="E10" s="305" t="s">
        <v>31</v>
      </c>
    </row>
    <row r="11" spans="1:5" ht="15" customHeight="1" x14ac:dyDescent="0.25">
      <c r="A11" s="833"/>
      <c r="B11" s="230" t="s">
        <v>113</v>
      </c>
      <c r="C11" s="786"/>
      <c r="D11" s="306" t="s">
        <v>114</v>
      </c>
      <c r="E11" s="307" t="s">
        <v>467</v>
      </c>
    </row>
    <row r="12" spans="1:5" ht="15" customHeight="1" x14ac:dyDescent="0.25">
      <c r="A12" s="348" t="s">
        <v>539</v>
      </c>
      <c r="B12" s="364">
        <f>SUM(B13:B14)</f>
        <v>0</v>
      </c>
      <c r="C12" s="364">
        <f>SUM(C13:C14)</f>
        <v>0</v>
      </c>
      <c r="D12" s="364">
        <f>SUM(D13:D14)</f>
        <v>0</v>
      </c>
      <c r="E12" s="365">
        <f t="shared" ref="E12:E22" si="0">IF(B12="",0,IF(B12=0,0,D12/B12))</f>
        <v>0</v>
      </c>
    </row>
    <row r="13" spans="1:5" ht="15" customHeight="1" x14ac:dyDescent="0.25">
      <c r="A13" s="348" t="s">
        <v>540</v>
      </c>
      <c r="B13" s="366"/>
      <c r="C13" s="366"/>
      <c r="D13" s="366"/>
      <c r="E13" s="365">
        <f t="shared" si="0"/>
        <v>0</v>
      </c>
    </row>
    <row r="14" spans="1:5" ht="15" customHeight="1" x14ac:dyDescent="0.25">
      <c r="A14" s="348" t="s">
        <v>541</v>
      </c>
      <c r="B14" s="366"/>
      <c r="C14" s="366"/>
      <c r="D14" s="366"/>
      <c r="E14" s="365">
        <f t="shared" si="0"/>
        <v>0</v>
      </c>
    </row>
    <row r="15" spans="1:5" ht="15" customHeight="1" x14ac:dyDescent="0.25">
      <c r="A15" s="348" t="s">
        <v>542</v>
      </c>
      <c r="B15" s="367">
        <f>SUM(B16:B17)</f>
        <v>0</v>
      </c>
      <c r="C15" s="367">
        <f>SUM(C16:C17)</f>
        <v>0</v>
      </c>
      <c r="D15" s="367">
        <f>SUM(D16:D17)</f>
        <v>0</v>
      </c>
      <c r="E15" s="365">
        <f t="shared" si="0"/>
        <v>0</v>
      </c>
    </row>
    <row r="16" spans="1:5" ht="15" customHeight="1" x14ac:dyDescent="0.25">
      <c r="A16" s="348" t="s">
        <v>540</v>
      </c>
      <c r="B16" s="368"/>
      <c r="C16" s="368"/>
      <c r="D16" s="368"/>
      <c r="E16" s="365">
        <f t="shared" si="0"/>
        <v>0</v>
      </c>
    </row>
    <row r="17" spans="1:5" ht="15" customHeight="1" x14ac:dyDescent="0.25">
      <c r="A17" s="348" t="s">
        <v>541</v>
      </c>
      <c r="B17" s="368"/>
      <c r="C17" s="368"/>
      <c r="D17" s="368"/>
      <c r="E17" s="365">
        <f t="shared" si="0"/>
        <v>0</v>
      </c>
    </row>
    <row r="18" spans="1:5" ht="15" customHeight="1" x14ac:dyDescent="0.25">
      <c r="A18" s="348" t="s">
        <v>543</v>
      </c>
      <c r="B18" s="368"/>
      <c r="C18" s="368"/>
      <c r="D18" s="368"/>
      <c r="E18" s="365">
        <f t="shared" si="0"/>
        <v>0</v>
      </c>
    </row>
    <row r="19" spans="1:5" ht="15" customHeight="1" x14ac:dyDescent="0.25">
      <c r="A19" s="348" t="s">
        <v>544</v>
      </c>
      <c r="B19" s="368"/>
      <c r="C19" s="368"/>
      <c r="D19" s="368"/>
      <c r="E19" s="365">
        <f t="shared" si="0"/>
        <v>0</v>
      </c>
    </row>
    <row r="20" spans="1:5" ht="15" customHeight="1" x14ac:dyDescent="0.25">
      <c r="A20" s="348" t="s">
        <v>545</v>
      </c>
      <c r="B20" s="368"/>
      <c r="C20" s="368"/>
      <c r="D20" s="368"/>
      <c r="E20" s="365">
        <f t="shared" si="0"/>
        <v>0</v>
      </c>
    </row>
    <row r="21" spans="1:5" ht="15" customHeight="1" x14ac:dyDescent="0.25">
      <c r="A21" s="348" t="s">
        <v>546</v>
      </c>
      <c r="B21" s="368"/>
      <c r="C21" s="368"/>
      <c r="D21" s="368"/>
      <c r="E21" s="365">
        <f t="shared" si="0"/>
        <v>0</v>
      </c>
    </row>
    <row r="22" spans="1:5" ht="15" customHeight="1" x14ac:dyDescent="0.25">
      <c r="A22" s="348" t="s">
        <v>547</v>
      </c>
      <c r="B22" s="369">
        <f>+B12+B15+B18+B19+B20+B21</f>
        <v>0</v>
      </c>
      <c r="C22" s="369">
        <f>+C12+C15+C18+C19+C20+C21</f>
        <v>0</v>
      </c>
      <c r="D22" s="369">
        <f>+D12+D15+D18+D19+D20+D21</f>
        <v>0</v>
      </c>
      <c r="E22" s="370">
        <f t="shared" si="0"/>
        <v>0</v>
      </c>
    </row>
    <row r="23" spans="1:5" ht="15" customHeight="1" x14ac:dyDescent="0.25">
      <c r="A23" s="786" t="s">
        <v>498</v>
      </c>
      <c r="B23" s="786"/>
      <c r="C23" s="786"/>
      <c r="D23" s="772" t="s">
        <v>267</v>
      </c>
      <c r="E23" s="772"/>
    </row>
    <row r="24" spans="1:5" ht="15" customHeight="1" x14ac:dyDescent="0.25">
      <c r="A24" s="828" t="s">
        <v>548</v>
      </c>
      <c r="B24" s="828"/>
      <c r="C24" s="828"/>
      <c r="D24" s="831"/>
      <c r="E24" s="831"/>
    </row>
    <row r="25" spans="1:5" ht="15" customHeight="1" x14ac:dyDescent="0.25">
      <c r="A25" s="828" t="s">
        <v>549</v>
      </c>
      <c r="B25" s="828"/>
      <c r="C25" s="828"/>
      <c r="D25" s="829"/>
      <c r="E25" s="829"/>
    </row>
    <row r="26" spans="1:5" ht="15" customHeight="1" x14ac:dyDescent="0.25">
      <c r="A26" s="828" t="s">
        <v>550</v>
      </c>
      <c r="B26" s="828"/>
      <c r="C26" s="828"/>
      <c r="D26" s="829"/>
      <c r="E26" s="829"/>
    </row>
    <row r="27" spans="1:5" ht="15" customHeight="1" x14ac:dyDescent="0.25">
      <c r="A27" s="828" t="s">
        <v>551</v>
      </c>
      <c r="B27" s="828"/>
      <c r="C27" s="828"/>
      <c r="D27" s="829"/>
      <c r="E27" s="829"/>
    </row>
    <row r="28" spans="1:5" ht="15" customHeight="1" x14ac:dyDescent="0.25">
      <c r="A28" s="828" t="s">
        <v>552</v>
      </c>
      <c r="B28" s="828"/>
      <c r="C28" s="828"/>
      <c r="D28" s="829"/>
      <c r="E28" s="829"/>
    </row>
    <row r="29" spans="1:5" ht="15" customHeight="1" x14ac:dyDescent="0.25">
      <c r="A29" s="830" t="s">
        <v>553</v>
      </c>
      <c r="B29" s="830"/>
      <c r="C29" s="830"/>
      <c r="D29" s="829"/>
      <c r="E29" s="829"/>
    </row>
    <row r="30" spans="1:5" ht="15" customHeight="1" x14ac:dyDescent="0.25">
      <c r="A30" s="826" t="s">
        <v>554</v>
      </c>
      <c r="B30" s="826"/>
      <c r="C30" s="826"/>
      <c r="D30" s="827">
        <f>SUM(D24:D29)</f>
        <v>0</v>
      </c>
      <c r="E30" s="827"/>
    </row>
    <row r="31" spans="1:5" ht="15" customHeight="1" x14ac:dyDescent="0.25">
      <c r="A31" s="826" t="s">
        <v>555</v>
      </c>
      <c r="B31" s="826"/>
      <c r="C31" s="826"/>
      <c r="D31" s="827">
        <f>+D22-D30</f>
        <v>0</v>
      </c>
      <c r="E31" s="827"/>
    </row>
  </sheetData>
  <sheetProtection password="DA51" sheet="1" formatColumns="0" formatRows="0" selectLockedCells="1"/>
  <mergeCells count="29">
    <mergeCell ref="A1:E1"/>
    <mergeCell ref="A2:E2"/>
    <mergeCell ref="A3:E3"/>
    <mergeCell ref="A4:E4"/>
    <mergeCell ref="A5:E5"/>
    <mergeCell ref="A6:E6"/>
    <mergeCell ref="A8:E8"/>
    <mergeCell ref="A9:A11"/>
    <mergeCell ref="B9:B10"/>
    <mergeCell ref="C9:E9"/>
    <mergeCell ref="C10:C11"/>
    <mergeCell ref="A23:C23"/>
    <mergeCell ref="D23:E23"/>
    <mergeCell ref="A24:C24"/>
    <mergeCell ref="D24:E24"/>
    <mergeCell ref="A25:C25"/>
    <mergeCell ref="D25:E25"/>
    <mergeCell ref="A26:C26"/>
    <mergeCell ref="D26:E26"/>
    <mergeCell ref="A30:C30"/>
    <mergeCell ref="D30:E30"/>
    <mergeCell ref="A31:C31"/>
    <mergeCell ref="D31:E31"/>
    <mergeCell ref="A27:C27"/>
    <mergeCell ref="D27:E27"/>
    <mergeCell ref="A28:C28"/>
    <mergeCell ref="D28:E28"/>
    <mergeCell ref="A29:C29"/>
    <mergeCell ref="D29:E29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opLeftCell="A4" workbookViewId="0">
      <selection activeCell="F20" sqref="F20:G20"/>
    </sheetView>
  </sheetViews>
  <sheetFormatPr defaultRowHeight="15" x14ac:dyDescent="0.25"/>
  <cols>
    <col min="1" max="1" width="83.85546875" customWidth="1"/>
    <col min="2" max="7" width="9.7109375" customWidth="1"/>
    <col min="8" max="8" width="18.7109375" customWidth="1"/>
  </cols>
  <sheetData>
    <row r="1" spans="1:8" ht="15" customHeight="1" x14ac:dyDescent="0.25">
      <c r="A1" s="834" t="s">
        <v>556</v>
      </c>
      <c r="B1" s="834"/>
      <c r="C1" s="834"/>
      <c r="D1" s="834"/>
      <c r="E1" s="834"/>
      <c r="F1" s="834"/>
      <c r="G1" s="834"/>
      <c r="H1" s="834"/>
    </row>
    <row r="2" spans="1:8" ht="2.4500000000000002" customHeight="1" x14ac:dyDescent="0.25">
      <c r="A2" s="857"/>
      <c r="B2" s="857"/>
      <c r="C2" s="857"/>
      <c r="D2" s="857"/>
      <c r="E2" s="857"/>
      <c r="F2" s="857"/>
      <c r="G2" s="857"/>
      <c r="H2" s="857"/>
    </row>
    <row r="3" spans="1:8" ht="15" customHeight="1" x14ac:dyDescent="0.25">
      <c r="A3" s="856" t="s">
        <v>923</v>
      </c>
      <c r="B3" s="856"/>
      <c r="C3" s="856"/>
      <c r="D3" s="856"/>
      <c r="E3" s="856"/>
      <c r="F3" s="856"/>
      <c r="G3" s="856"/>
      <c r="H3" s="856"/>
    </row>
    <row r="4" spans="1:8" ht="15" customHeight="1" x14ac:dyDescent="0.25">
      <c r="A4" s="854" t="s">
        <v>1</v>
      </c>
      <c r="B4" s="854"/>
      <c r="C4" s="854"/>
      <c r="D4" s="854"/>
      <c r="E4" s="854"/>
      <c r="F4" s="854"/>
      <c r="G4" s="854"/>
      <c r="H4" s="854"/>
    </row>
    <row r="5" spans="1:8" ht="15" customHeight="1" x14ac:dyDescent="0.25">
      <c r="A5" s="855" t="s">
        <v>557</v>
      </c>
      <c r="B5" s="855"/>
      <c r="C5" s="855"/>
      <c r="D5" s="855"/>
      <c r="E5" s="855"/>
      <c r="F5" s="855"/>
      <c r="G5" s="855"/>
      <c r="H5" s="855"/>
    </row>
    <row r="6" spans="1:8" ht="15" customHeight="1" x14ac:dyDescent="0.25">
      <c r="A6" s="854" t="s">
        <v>22</v>
      </c>
      <c r="B6" s="854"/>
      <c r="C6" s="854"/>
      <c r="D6" s="854"/>
      <c r="E6" s="854"/>
      <c r="F6" s="854"/>
      <c r="G6" s="854"/>
      <c r="H6" s="854"/>
    </row>
    <row r="7" spans="1:8" ht="15" customHeight="1" x14ac:dyDescent="0.25">
      <c r="A7" s="856" t="s">
        <v>926</v>
      </c>
      <c r="B7" s="856"/>
      <c r="C7" s="856"/>
      <c r="D7" s="856"/>
      <c r="E7" s="856"/>
      <c r="F7" s="856"/>
      <c r="G7" s="856"/>
      <c r="H7" s="856"/>
    </row>
    <row r="8" spans="1:8" ht="2.4500000000000002" customHeight="1" x14ac:dyDescent="0.25">
      <c r="A8" s="371"/>
      <c r="B8" s="857"/>
      <c r="C8" s="857"/>
      <c r="D8" s="857"/>
      <c r="E8" s="857"/>
      <c r="F8" s="857"/>
      <c r="G8" s="857"/>
      <c r="H8" s="371"/>
    </row>
    <row r="9" spans="1:8" ht="15" customHeight="1" x14ac:dyDescent="0.25">
      <c r="A9" s="372" t="s">
        <v>558</v>
      </c>
      <c r="B9" s="852"/>
      <c r="C9" s="852"/>
      <c r="D9" s="852"/>
      <c r="E9" s="852"/>
      <c r="F9" s="852"/>
      <c r="G9" s="852"/>
      <c r="H9" s="373">
        <v>1</v>
      </c>
    </row>
    <row r="10" spans="1:8" ht="15" customHeight="1" x14ac:dyDescent="0.25">
      <c r="A10" s="850" t="s">
        <v>27</v>
      </c>
      <c r="B10" s="845" t="s">
        <v>330</v>
      </c>
      <c r="C10" s="845"/>
      <c r="D10" s="845" t="s">
        <v>25</v>
      </c>
      <c r="E10" s="845"/>
      <c r="F10" s="845"/>
      <c r="G10" s="845"/>
      <c r="H10" s="374" t="s">
        <v>559</v>
      </c>
    </row>
    <row r="11" spans="1:8" ht="15" customHeight="1" x14ac:dyDescent="0.25">
      <c r="A11" s="850"/>
      <c r="B11" s="845"/>
      <c r="C11" s="845"/>
      <c r="D11" s="849" t="s">
        <v>32</v>
      </c>
      <c r="E11" s="849"/>
      <c r="F11" s="849"/>
      <c r="G11" s="849"/>
      <c r="H11" s="374" t="s">
        <v>560</v>
      </c>
    </row>
    <row r="12" spans="1:8" ht="15" customHeight="1" x14ac:dyDescent="0.25">
      <c r="A12" s="850"/>
      <c r="B12" s="849" t="s">
        <v>33</v>
      </c>
      <c r="C12" s="849"/>
      <c r="D12" s="853" t="s">
        <v>34</v>
      </c>
      <c r="E12" s="853"/>
      <c r="F12" s="853"/>
      <c r="G12" s="853"/>
      <c r="H12" s="375" t="s">
        <v>561</v>
      </c>
    </row>
    <row r="13" spans="1:8" ht="15" customHeight="1" x14ac:dyDescent="0.25">
      <c r="A13" s="376" t="s">
        <v>562</v>
      </c>
      <c r="B13" s="847">
        <v>62700</v>
      </c>
      <c r="C13" s="847"/>
      <c r="D13" s="847"/>
      <c r="E13" s="847"/>
      <c r="F13" s="847"/>
      <c r="G13" s="847"/>
      <c r="H13" s="377">
        <f>+B13-D13</f>
        <v>62700</v>
      </c>
    </row>
    <row r="14" spans="1:8" ht="15" customHeight="1" x14ac:dyDescent="0.25">
      <c r="A14" s="843"/>
      <c r="B14" s="843"/>
      <c r="C14" s="843"/>
      <c r="D14" s="843"/>
      <c r="E14" s="843"/>
      <c r="F14" s="843"/>
      <c r="G14" s="843"/>
      <c r="H14" s="843"/>
    </row>
    <row r="15" spans="1:8" ht="15" customHeight="1" x14ac:dyDescent="0.25">
      <c r="A15" s="850" t="s">
        <v>563</v>
      </c>
      <c r="B15" s="845" t="s">
        <v>351</v>
      </c>
      <c r="C15" s="845"/>
      <c r="D15" s="845" t="s">
        <v>564</v>
      </c>
      <c r="E15" s="845"/>
      <c r="F15" s="845"/>
      <c r="G15" s="845"/>
      <c r="H15" s="851" t="s">
        <v>565</v>
      </c>
    </row>
    <row r="16" spans="1:8" ht="7.5" customHeight="1" x14ac:dyDescent="0.25">
      <c r="A16" s="850"/>
      <c r="B16" s="845"/>
      <c r="C16" s="845"/>
      <c r="D16" s="849" t="s">
        <v>32</v>
      </c>
      <c r="E16" s="849"/>
      <c r="F16" s="849"/>
      <c r="G16" s="849"/>
      <c r="H16" s="851"/>
    </row>
    <row r="17" spans="1:8" ht="7.5" customHeight="1" x14ac:dyDescent="0.25">
      <c r="A17" s="850"/>
      <c r="B17" s="845"/>
      <c r="C17" s="845"/>
      <c r="D17" s="849"/>
      <c r="E17" s="849"/>
      <c r="F17" s="849"/>
      <c r="G17" s="849"/>
      <c r="H17" s="851"/>
    </row>
    <row r="18" spans="1:8" ht="15" customHeight="1" x14ac:dyDescent="0.25">
      <c r="A18" s="850"/>
      <c r="B18" s="845"/>
      <c r="C18" s="845"/>
      <c r="D18" s="845" t="s">
        <v>566</v>
      </c>
      <c r="E18" s="845"/>
      <c r="F18" s="845" t="s">
        <v>567</v>
      </c>
      <c r="G18" s="845"/>
      <c r="H18" s="851"/>
    </row>
    <row r="19" spans="1:8" ht="15" customHeight="1" x14ac:dyDescent="0.25">
      <c r="A19" s="850"/>
      <c r="B19" s="849" t="s">
        <v>113</v>
      </c>
      <c r="C19" s="849"/>
      <c r="D19" s="849" t="s">
        <v>114</v>
      </c>
      <c r="E19" s="849"/>
      <c r="F19" s="849" t="s">
        <v>568</v>
      </c>
      <c r="G19" s="849"/>
      <c r="H19" s="378" t="s">
        <v>569</v>
      </c>
    </row>
    <row r="20" spans="1:8" ht="15" customHeight="1" x14ac:dyDescent="0.25">
      <c r="A20" s="376" t="s">
        <v>570</v>
      </c>
      <c r="B20" s="847">
        <v>8804206.7599999998</v>
      </c>
      <c r="C20" s="847"/>
      <c r="D20" s="847">
        <v>433923.66</v>
      </c>
      <c r="E20" s="847"/>
      <c r="F20" s="847"/>
      <c r="G20" s="847"/>
      <c r="H20" s="379">
        <f>B20-(D20+F20)</f>
        <v>8370283.0999999996</v>
      </c>
    </row>
    <row r="21" spans="1:8" ht="15" customHeight="1" x14ac:dyDescent="0.25">
      <c r="A21" s="376" t="s">
        <v>571</v>
      </c>
      <c r="B21" s="847"/>
      <c r="C21" s="847"/>
      <c r="D21" s="847"/>
      <c r="E21" s="847"/>
      <c r="F21" s="847"/>
      <c r="G21" s="847"/>
      <c r="H21" s="379">
        <f>B21-(D21+F21)</f>
        <v>0</v>
      </c>
    </row>
    <row r="22" spans="1:8" ht="7.5" customHeight="1" x14ac:dyDescent="0.25">
      <c r="A22" s="848" t="s">
        <v>572</v>
      </c>
      <c r="B22" s="847"/>
      <c r="C22" s="847"/>
      <c r="D22" s="847"/>
      <c r="E22" s="847"/>
      <c r="F22" s="847"/>
      <c r="G22" s="847"/>
      <c r="H22" s="842">
        <f>+B22-(D22+F22)</f>
        <v>0</v>
      </c>
    </row>
    <row r="23" spans="1:8" ht="7.5" customHeight="1" x14ac:dyDescent="0.25">
      <c r="A23" s="848"/>
      <c r="B23" s="847"/>
      <c r="C23" s="847"/>
      <c r="D23" s="847"/>
      <c r="E23" s="847"/>
      <c r="F23" s="847"/>
      <c r="G23" s="847"/>
      <c r="H23" s="842"/>
    </row>
    <row r="24" spans="1:8" ht="15" customHeight="1" x14ac:dyDescent="0.25">
      <c r="A24" s="376" t="s">
        <v>573</v>
      </c>
      <c r="B24" s="838">
        <f>SUM(B20:B22)</f>
        <v>8804206.7599999998</v>
      </c>
      <c r="C24" s="838"/>
      <c r="D24" s="838">
        <f>SUM(D20:D22)</f>
        <v>433923.66</v>
      </c>
      <c r="E24" s="838"/>
      <c r="F24" s="838">
        <f>SUM(F20:F22)</f>
        <v>0</v>
      </c>
      <c r="G24" s="838"/>
      <c r="H24" s="379">
        <f>SUM(H20:H22)</f>
        <v>8370283.0999999996</v>
      </c>
    </row>
    <row r="25" spans="1:8" ht="2.4500000000000002" customHeight="1" x14ac:dyDescent="0.25">
      <c r="A25" s="843"/>
      <c r="B25" s="843"/>
      <c r="C25" s="843"/>
      <c r="D25" s="843"/>
      <c r="E25" s="843"/>
      <c r="F25" s="843"/>
      <c r="G25" s="843"/>
      <c r="H25" s="843"/>
    </row>
    <row r="26" spans="1:8" ht="8.25" customHeight="1" x14ac:dyDescent="0.25">
      <c r="A26" s="844" t="s">
        <v>574</v>
      </c>
      <c r="B26" s="845" t="s">
        <v>575</v>
      </c>
      <c r="C26" s="845"/>
      <c r="D26" s="845" t="s">
        <v>576</v>
      </c>
      <c r="E26" s="845"/>
      <c r="F26" s="845"/>
      <c r="G26" s="845"/>
      <c r="H26" s="846" t="s">
        <v>577</v>
      </c>
    </row>
    <row r="27" spans="1:8" ht="8.25" customHeight="1" x14ac:dyDescent="0.25">
      <c r="A27" s="844"/>
      <c r="B27" s="845"/>
      <c r="C27" s="845"/>
      <c r="D27" s="845"/>
      <c r="E27" s="845"/>
      <c r="F27" s="845"/>
      <c r="G27" s="845"/>
      <c r="H27" s="846"/>
    </row>
    <row r="28" spans="1:8" ht="15" customHeight="1" x14ac:dyDescent="0.25">
      <c r="A28" s="844"/>
      <c r="B28" s="838">
        <f>+B13-B24</f>
        <v>-8741506.7599999998</v>
      </c>
      <c r="C28" s="838"/>
      <c r="D28" s="838">
        <f>+D13-(D24+F24)</f>
        <v>-433923.66</v>
      </c>
      <c r="E28" s="838"/>
      <c r="F28" s="838"/>
      <c r="G28" s="838"/>
      <c r="H28" s="377">
        <f>+H13-H24</f>
        <v>-8307583.0999999996</v>
      </c>
    </row>
    <row r="29" spans="1:8" ht="15" customHeight="1" x14ac:dyDescent="0.25">
      <c r="A29" s="839" t="s">
        <v>140</v>
      </c>
      <c r="B29" s="839"/>
      <c r="C29" s="839"/>
      <c r="D29" s="839"/>
      <c r="E29" s="839"/>
      <c r="F29" s="839"/>
      <c r="G29" s="839"/>
      <c r="H29" s="839"/>
    </row>
    <row r="30" spans="1:8" ht="15" customHeight="1" x14ac:dyDescent="0.25">
      <c r="A30" s="840" t="s">
        <v>578</v>
      </c>
      <c r="B30" s="840"/>
      <c r="C30" s="840"/>
      <c r="D30" s="840"/>
      <c r="E30" s="840"/>
      <c r="F30" s="840"/>
      <c r="G30" s="840"/>
      <c r="H30" s="840"/>
    </row>
    <row r="31" spans="1:8" ht="15" customHeight="1" x14ac:dyDescent="0.25">
      <c r="A31" s="841" t="s">
        <v>579</v>
      </c>
      <c r="B31" s="841"/>
      <c r="C31" s="841"/>
      <c r="D31" s="841"/>
      <c r="E31" s="841"/>
      <c r="F31" s="841"/>
      <c r="G31" s="841"/>
      <c r="H31" s="841"/>
    </row>
    <row r="32" spans="1:8" ht="15" customHeight="1" x14ac:dyDescent="0.25">
      <c r="A32" s="841" t="s">
        <v>580</v>
      </c>
      <c r="B32" s="841"/>
      <c r="C32" s="841"/>
      <c r="D32" s="841"/>
      <c r="E32" s="841"/>
      <c r="F32" s="841"/>
      <c r="G32" s="841"/>
      <c r="H32" s="841"/>
    </row>
    <row r="33" spans="1:8" ht="15" customHeight="1" x14ac:dyDescent="0.25">
      <c r="A33" s="837" t="s">
        <v>581</v>
      </c>
      <c r="B33" s="837"/>
      <c r="C33" s="837"/>
      <c r="D33" s="837"/>
      <c r="E33" s="837"/>
      <c r="F33" s="837"/>
      <c r="G33" s="837"/>
      <c r="H33" s="837"/>
    </row>
    <row r="34" spans="1:8" ht="15" customHeight="1" x14ac:dyDescent="0.25">
      <c r="A34" s="837" t="s">
        <v>582</v>
      </c>
      <c r="B34" s="837"/>
      <c r="C34" s="837"/>
      <c r="D34" s="837"/>
      <c r="E34" s="837"/>
      <c r="F34" s="837"/>
      <c r="G34" s="837"/>
      <c r="H34" s="837"/>
    </row>
  </sheetData>
  <sheetProtection password="DA51" sheet="1" formatColumns="0" formatRows="0" selectLockedCells="1"/>
  <mergeCells count="60">
    <mergeCell ref="A1:H1"/>
    <mergeCell ref="A2:B2"/>
    <mergeCell ref="C2:D2"/>
    <mergeCell ref="E2:F2"/>
    <mergeCell ref="G2:H2"/>
    <mergeCell ref="A3:H3"/>
    <mergeCell ref="A4:H4"/>
    <mergeCell ref="A5:H5"/>
    <mergeCell ref="A6:H6"/>
    <mergeCell ref="A7:H7"/>
    <mergeCell ref="B8:C8"/>
    <mergeCell ref="D8:G8"/>
    <mergeCell ref="B9:C9"/>
    <mergeCell ref="D9:G9"/>
    <mergeCell ref="A10:A12"/>
    <mergeCell ref="B10:C11"/>
    <mergeCell ref="D10:G10"/>
    <mergeCell ref="D11:G11"/>
    <mergeCell ref="B12:C12"/>
    <mergeCell ref="D12:G12"/>
    <mergeCell ref="B13:C13"/>
    <mergeCell ref="D13:G13"/>
    <mergeCell ref="A14:H14"/>
    <mergeCell ref="A15:A19"/>
    <mergeCell ref="B15:C18"/>
    <mergeCell ref="D15:G15"/>
    <mergeCell ref="H15:H18"/>
    <mergeCell ref="D16:G17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A22:A23"/>
    <mergeCell ref="B22:C23"/>
    <mergeCell ref="D22:E23"/>
    <mergeCell ref="F22:G23"/>
    <mergeCell ref="H22:H23"/>
    <mergeCell ref="B24:C24"/>
    <mergeCell ref="D24:E24"/>
    <mergeCell ref="F24:G24"/>
    <mergeCell ref="A25:H25"/>
    <mergeCell ref="A26:A28"/>
    <mergeCell ref="B26:C27"/>
    <mergeCell ref="D26:G27"/>
    <mergeCell ref="H26:H27"/>
    <mergeCell ref="B28:C28"/>
    <mergeCell ref="A34:H34"/>
    <mergeCell ref="D28:G28"/>
    <mergeCell ref="A29:H29"/>
    <mergeCell ref="A30:H30"/>
    <mergeCell ref="A31:H31"/>
    <mergeCell ref="A32:H32"/>
    <mergeCell ref="A33:H33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0"/>
  <sheetViews>
    <sheetView workbookViewId="0">
      <selection activeCell="A7" sqref="A7:E7"/>
    </sheetView>
  </sheetViews>
  <sheetFormatPr defaultRowHeight="15" x14ac:dyDescent="0.25"/>
  <cols>
    <col min="1" max="5" width="23.140625" customWidth="1"/>
  </cols>
  <sheetData>
    <row r="1" spans="1:5" ht="15.75" x14ac:dyDescent="0.25">
      <c r="A1" s="380" t="s">
        <v>583</v>
      </c>
      <c r="B1" s="381"/>
      <c r="C1" s="381"/>
      <c r="D1" s="381"/>
      <c r="E1" s="381"/>
    </row>
    <row r="2" spans="1:5" ht="2.4500000000000002" customHeight="1" x14ac:dyDescent="0.25">
      <c r="A2" s="381"/>
      <c r="B2" s="381"/>
      <c r="C2" s="381"/>
      <c r="D2" s="381"/>
      <c r="E2" s="381"/>
    </row>
    <row r="3" spans="1:5" x14ac:dyDescent="0.25">
      <c r="A3" s="861" t="s">
        <v>923</v>
      </c>
      <c r="B3" s="861"/>
      <c r="C3" s="861"/>
      <c r="D3" s="861"/>
      <c r="E3" s="861"/>
    </row>
    <row r="4" spans="1:5" x14ac:dyDescent="0.25">
      <c r="A4" s="862" t="s">
        <v>1</v>
      </c>
      <c r="B4" s="862"/>
      <c r="C4" s="862"/>
      <c r="D4" s="862"/>
      <c r="E4" s="862"/>
    </row>
    <row r="5" spans="1:5" x14ac:dyDescent="0.25">
      <c r="A5" s="863" t="s">
        <v>584</v>
      </c>
      <c r="B5" s="863"/>
      <c r="C5" s="863"/>
      <c r="D5" s="863"/>
      <c r="E5" s="863"/>
    </row>
    <row r="6" spans="1:5" x14ac:dyDescent="0.25">
      <c r="A6" s="862" t="s">
        <v>211</v>
      </c>
      <c r="B6" s="862"/>
      <c r="C6" s="862"/>
      <c r="D6" s="862"/>
      <c r="E6" s="862"/>
    </row>
    <row r="7" spans="1:5" x14ac:dyDescent="0.25">
      <c r="A7" s="861" t="s">
        <v>925</v>
      </c>
      <c r="B7" s="861"/>
      <c r="C7" s="861"/>
      <c r="D7" s="861"/>
      <c r="E7" s="861"/>
    </row>
    <row r="8" spans="1:5" ht="2.4500000000000002" customHeight="1" x14ac:dyDescent="0.25">
      <c r="A8" s="381"/>
      <c r="B8" s="381"/>
      <c r="C8" s="381"/>
      <c r="D8" s="381"/>
      <c r="E8" s="381"/>
    </row>
    <row r="9" spans="1:5" x14ac:dyDescent="0.25">
      <c r="A9" s="864" t="s">
        <v>585</v>
      </c>
      <c r="B9" s="864"/>
      <c r="C9" s="864"/>
      <c r="D9" s="864"/>
      <c r="E9" s="382">
        <v>1</v>
      </c>
    </row>
    <row r="10" spans="1:5" x14ac:dyDescent="0.25">
      <c r="A10" s="858" t="s">
        <v>586</v>
      </c>
      <c r="B10" s="384" t="s">
        <v>587</v>
      </c>
      <c r="C10" s="384" t="s">
        <v>111</v>
      </c>
      <c r="D10" s="384" t="s">
        <v>588</v>
      </c>
      <c r="E10" s="385" t="s">
        <v>589</v>
      </c>
    </row>
    <row r="11" spans="1:5" x14ac:dyDescent="0.25">
      <c r="A11" s="858"/>
      <c r="B11" s="386" t="s">
        <v>590</v>
      </c>
      <c r="C11" s="386" t="s">
        <v>590</v>
      </c>
      <c r="D11" s="386" t="s">
        <v>591</v>
      </c>
      <c r="E11" s="387" t="s">
        <v>592</v>
      </c>
    </row>
    <row r="12" spans="1:5" x14ac:dyDescent="0.25">
      <c r="A12" s="858"/>
      <c r="B12" s="388" t="s">
        <v>33</v>
      </c>
      <c r="C12" s="388" t="s">
        <v>34</v>
      </c>
      <c r="D12" s="388" t="s">
        <v>593</v>
      </c>
      <c r="E12" s="389" t="s">
        <v>594</v>
      </c>
    </row>
    <row r="13" spans="1:5" ht="12.95" customHeight="1" x14ac:dyDescent="0.25">
      <c r="A13" s="390">
        <v>2012</v>
      </c>
      <c r="B13" s="391"/>
      <c r="C13" s="391"/>
      <c r="D13" s="392">
        <f t="shared" ref="D13:D76" si="0">+B13-C13</f>
        <v>0</v>
      </c>
      <c r="E13" s="393"/>
    </row>
    <row r="14" spans="1:5" ht="12.95" customHeight="1" x14ac:dyDescent="0.25">
      <c r="A14" s="394">
        <f t="shared" ref="A14:A77" si="1">+A13+1</f>
        <v>2013</v>
      </c>
      <c r="B14" s="395"/>
      <c r="C14" s="395"/>
      <c r="D14" s="396">
        <f t="shared" si="0"/>
        <v>0</v>
      </c>
      <c r="E14" s="397">
        <f t="shared" ref="E14:E77" si="2">+E13+D14</f>
        <v>0</v>
      </c>
    </row>
    <row r="15" spans="1:5" ht="12.95" customHeight="1" x14ac:dyDescent="0.25">
      <c r="A15" s="394">
        <f t="shared" si="1"/>
        <v>2014</v>
      </c>
      <c r="B15" s="395"/>
      <c r="C15" s="395"/>
      <c r="D15" s="396">
        <f t="shared" si="0"/>
        <v>0</v>
      </c>
      <c r="E15" s="397">
        <f t="shared" si="2"/>
        <v>0</v>
      </c>
    </row>
    <row r="16" spans="1:5" ht="12.95" customHeight="1" x14ac:dyDescent="0.25">
      <c r="A16" s="394">
        <f t="shared" si="1"/>
        <v>2015</v>
      </c>
      <c r="B16" s="395"/>
      <c r="C16" s="395"/>
      <c r="D16" s="396">
        <f t="shared" si="0"/>
        <v>0</v>
      </c>
      <c r="E16" s="397">
        <f t="shared" si="2"/>
        <v>0</v>
      </c>
    </row>
    <row r="17" spans="1:5" ht="12.95" customHeight="1" x14ac:dyDescent="0.25">
      <c r="A17" s="394">
        <f t="shared" si="1"/>
        <v>2016</v>
      </c>
      <c r="B17" s="395"/>
      <c r="C17" s="395"/>
      <c r="D17" s="396">
        <f t="shared" si="0"/>
        <v>0</v>
      </c>
      <c r="E17" s="397">
        <f t="shared" si="2"/>
        <v>0</v>
      </c>
    </row>
    <row r="18" spans="1:5" ht="12.95" customHeight="1" x14ac:dyDescent="0.25">
      <c r="A18" s="394">
        <f t="shared" si="1"/>
        <v>2017</v>
      </c>
      <c r="B18" s="395"/>
      <c r="C18" s="395"/>
      <c r="D18" s="396">
        <f t="shared" si="0"/>
        <v>0</v>
      </c>
      <c r="E18" s="397">
        <f t="shared" si="2"/>
        <v>0</v>
      </c>
    </row>
    <row r="19" spans="1:5" ht="12.95" customHeight="1" x14ac:dyDescent="0.25">
      <c r="A19" s="394">
        <f t="shared" si="1"/>
        <v>2018</v>
      </c>
      <c r="B19" s="395"/>
      <c r="C19" s="395"/>
      <c r="D19" s="396">
        <f t="shared" si="0"/>
        <v>0</v>
      </c>
      <c r="E19" s="397">
        <f t="shared" si="2"/>
        <v>0</v>
      </c>
    </row>
    <row r="20" spans="1:5" ht="12.95" customHeight="1" x14ac:dyDescent="0.25">
      <c r="A20" s="394">
        <f t="shared" si="1"/>
        <v>2019</v>
      </c>
      <c r="B20" s="395"/>
      <c r="C20" s="395"/>
      <c r="D20" s="396">
        <f t="shared" si="0"/>
        <v>0</v>
      </c>
      <c r="E20" s="397">
        <f t="shared" si="2"/>
        <v>0</v>
      </c>
    </row>
    <row r="21" spans="1:5" ht="12.95" customHeight="1" x14ac:dyDescent="0.25">
      <c r="A21" s="394">
        <f t="shared" si="1"/>
        <v>2020</v>
      </c>
      <c r="B21" s="395"/>
      <c r="C21" s="395"/>
      <c r="D21" s="396">
        <f t="shared" si="0"/>
        <v>0</v>
      </c>
      <c r="E21" s="397">
        <f t="shared" si="2"/>
        <v>0</v>
      </c>
    </row>
    <row r="22" spans="1:5" ht="12.95" customHeight="1" x14ac:dyDescent="0.25">
      <c r="A22" s="394">
        <f t="shared" si="1"/>
        <v>2021</v>
      </c>
      <c r="B22" s="395"/>
      <c r="C22" s="395"/>
      <c r="D22" s="396">
        <f t="shared" si="0"/>
        <v>0</v>
      </c>
      <c r="E22" s="397">
        <f t="shared" si="2"/>
        <v>0</v>
      </c>
    </row>
    <row r="23" spans="1:5" ht="12.95" customHeight="1" x14ac:dyDescent="0.25">
      <c r="A23" s="394">
        <f t="shared" si="1"/>
        <v>2022</v>
      </c>
      <c r="B23" s="395"/>
      <c r="C23" s="395"/>
      <c r="D23" s="396">
        <f t="shared" si="0"/>
        <v>0</v>
      </c>
      <c r="E23" s="397">
        <f t="shared" si="2"/>
        <v>0</v>
      </c>
    </row>
    <row r="24" spans="1:5" ht="12.95" customHeight="1" x14ac:dyDescent="0.25">
      <c r="A24" s="394">
        <f t="shared" si="1"/>
        <v>2023</v>
      </c>
      <c r="B24" s="395"/>
      <c r="C24" s="395"/>
      <c r="D24" s="396">
        <f t="shared" si="0"/>
        <v>0</v>
      </c>
      <c r="E24" s="397">
        <f t="shared" si="2"/>
        <v>0</v>
      </c>
    </row>
    <row r="25" spans="1:5" ht="12.95" customHeight="1" x14ac:dyDescent="0.25">
      <c r="A25" s="394">
        <f t="shared" si="1"/>
        <v>2024</v>
      </c>
      <c r="B25" s="395"/>
      <c r="C25" s="395"/>
      <c r="D25" s="396">
        <f t="shared" si="0"/>
        <v>0</v>
      </c>
      <c r="E25" s="397">
        <f t="shared" si="2"/>
        <v>0</v>
      </c>
    </row>
    <row r="26" spans="1:5" ht="12.95" customHeight="1" x14ac:dyDescent="0.25">
      <c r="A26" s="394">
        <f t="shared" si="1"/>
        <v>2025</v>
      </c>
      <c r="B26" s="395"/>
      <c r="C26" s="395"/>
      <c r="D26" s="396">
        <f t="shared" si="0"/>
        <v>0</v>
      </c>
      <c r="E26" s="397">
        <f t="shared" si="2"/>
        <v>0</v>
      </c>
    </row>
    <row r="27" spans="1:5" ht="12.95" customHeight="1" x14ac:dyDescent="0.25">
      <c r="A27" s="394">
        <f t="shared" si="1"/>
        <v>2026</v>
      </c>
      <c r="B27" s="395"/>
      <c r="C27" s="395"/>
      <c r="D27" s="396">
        <f t="shared" si="0"/>
        <v>0</v>
      </c>
      <c r="E27" s="397">
        <f t="shared" si="2"/>
        <v>0</v>
      </c>
    </row>
    <row r="28" spans="1:5" ht="12.95" customHeight="1" x14ac:dyDescent="0.25">
      <c r="A28" s="394">
        <f t="shared" si="1"/>
        <v>2027</v>
      </c>
      <c r="B28" s="395"/>
      <c r="C28" s="395"/>
      <c r="D28" s="396">
        <f t="shared" si="0"/>
        <v>0</v>
      </c>
      <c r="E28" s="397">
        <f t="shared" si="2"/>
        <v>0</v>
      </c>
    </row>
    <row r="29" spans="1:5" ht="12.95" customHeight="1" x14ac:dyDescent="0.25">
      <c r="A29" s="394">
        <f t="shared" si="1"/>
        <v>2028</v>
      </c>
      <c r="B29" s="395"/>
      <c r="C29" s="395"/>
      <c r="D29" s="396">
        <f t="shared" si="0"/>
        <v>0</v>
      </c>
      <c r="E29" s="397">
        <f t="shared" si="2"/>
        <v>0</v>
      </c>
    </row>
    <row r="30" spans="1:5" ht="12.95" customHeight="1" x14ac:dyDescent="0.25">
      <c r="A30" s="394">
        <f t="shared" si="1"/>
        <v>2029</v>
      </c>
      <c r="B30" s="395"/>
      <c r="C30" s="395"/>
      <c r="D30" s="396">
        <f t="shared" si="0"/>
        <v>0</v>
      </c>
      <c r="E30" s="397">
        <f t="shared" si="2"/>
        <v>0</v>
      </c>
    </row>
    <row r="31" spans="1:5" ht="12.95" customHeight="1" x14ac:dyDescent="0.25">
      <c r="A31" s="394">
        <f t="shared" si="1"/>
        <v>2030</v>
      </c>
      <c r="B31" s="395"/>
      <c r="C31" s="395"/>
      <c r="D31" s="396">
        <f t="shared" si="0"/>
        <v>0</v>
      </c>
      <c r="E31" s="397">
        <f t="shared" si="2"/>
        <v>0</v>
      </c>
    </row>
    <row r="32" spans="1:5" ht="12.95" customHeight="1" x14ac:dyDescent="0.25">
      <c r="A32" s="394">
        <f t="shared" si="1"/>
        <v>2031</v>
      </c>
      <c r="B32" s="395"/>
      <c r="C32" s="395"/>
      <c r="D32" s="396">
        <f t="shared" si="0"/>
        <v>0</v>
      </c>
      <c r="E32" s="397">
        <f t="shared" si="2"/>
        <v>0</v>
      </c>
    </row>
    <row r="33" spans="1:5" ht="12.95" customHeight="1" x14ac:dyDescent="0.25">
      <c r="A33" s="394">
        <f t="shared" si="1"/>
        <v>2032</v>
      </c>
      <c r="B33" s="395"/>
      <c r="C33" s="395"/>
      <c r="D33" s="396">
        <f t="shared" si="0"/>
        <v>0</v>
      </c>
      <c r="E33" s="397">
        <f t="shared" si="2"/>
        <v>0</v>
      </c>
    </row>
    <row r="34" spans="1:5" ht="12.95" customHeight="1" x14ac:dyDescent="0.25">
      <c r="A34" s="394">
        <f t="shared" si="1"/>
        <v>2033</v>
      </c>
      <c r="B34" s="395"/>
      <c r="C34" s="395"/>
      <c r="D34" s="396">
        <f t="shared" si="0"/>
        <v>0</v>
      </c>
      <c r="E34" s="397">
        <f t="shared" si="2"/>
        <v>0</v>
      </c>
    </row>
    <row r="35" spans="1:5" ht="12.95" customHeight="1" x14ac:dyDescent="0.25">
      <c r="A35" s="394">
        <f t="shared" si="1"/>
        <v>2034</v>
      </c>
      <c r="B35" s="395"/>
      <c r="C35" s="395"/>
      <c r="D35" s="396">
        <f t="shared" si="0"/>
        <v>0</v>
      </c>
      <c r="E35" s="397">
        <f t="shared" si="2"/>
        <v>0</v>
      </c>
    </row>
    <row r="36" spans="1:5" ht="12.95" customHeight="1" x14ac:dyDescent="0.25">
      <c r="A36" s="394">
        <f t="shared" si="1"/>
        <v>2035</v>
      </c>
      <c r="B36" s="395"/>
      <c r="C36" s="395"/>
      <c r="D36" s="396">
        <f t="shared" si="0"/>
        <v>0</v>
      </c>
      <c r="E36" s="397">
        <f t="shared" si="2"/>
        <v>0</v>
      </c>
    </row>
    <row r="37" spans="1:5" ht="12.95" customHeight="1" x14ac:dyDescent="0.25">
      <c r="A37" s="394">
        <f t="shared" si="1"/>
        <v>2036</v>
      </c>
      <c r="B37" s="395"/>
      <c r="C37" s="395"/>
      <c r="D37" s="396">
        <f t="shared" si="0"/>
        <v>0</v>
      </c>
      <c r="E37" s="397">
        <f t="shared" si="2"/>
        <v>0</v>
      </c>
    </row>
    <row r="38" spans="1:5" ht="12.95" customHeight="1" x14ac:dyDescent="0.25">
      <c r="A38" s="394">
        <f t="shared" si="1"/>
        <v>2037</v>
      </c>
      <c r="B38" s="395"/>
      <c r="C38" s="395"/>
      <c r="D38" s="396">
        <f t="shared" si="0"/>
        <v>0</v>
      </c>
      <c r="E38" s="397">
        <f t="shared" si="2"/>
        <v>0</v>
      </c>
    </row>
    <row r="39" spans="1:5" ht="12.95" customHeight="1" x14ac:dyDescent="0.25">
      <c r="A39" s="394">
        <f t="shared" si="1"/>
        <v>2038</v>
      </c>
      <c r="B39" s="395"/>
      <c r="C39" s="395"/>
      <c r="D39" s="396">
        <f t="shared" si="0"/>
        <v>0</v>
      </c>
      <c r="E39" s="397">
        <f t="shared" si="2"/>
        <v>0</v>
      </c>
    </row>
    <row r="40" spans="1:5" ht="12.95" customHeight="1" x14ac:dyDescent="0.25">
      <c r="A40" s="394">
        <f t="shared" si="1"/>
        <v>2039</v>
      </c>
      <c r="B40" s="395"/>
      <c r="C40" s="395"/>
      <c r="D40" s="396">
        <f t="shared" si="0"/>
        <v>0</v>
      </c>
      <c r="E40" s="397">
        <f t="shared" si="2"/>
        <v>0</v>
      </c>
    </row>
    <row r="41" spans="1:5" ht="12.95" customHeight="1" x14ac:dyDescent="0.25">
      <c r="A41" s="394">
        <f t="shared" si="1"/>
        <v>2040</v>
      </c>
      <c r="B41" s="395"/>
      <c r="C41" s="395"/>
      <c r="D41" s="396">
        <f t="shared" si="0"/>
        <v>0</v>
      </c>
      <c r="E41" s="397">
        <f t="shared" si="2"/>
        <v>0</v>
      </c>
    </row>
    <row r="42" spans="1:5" ht="12.95" customHeight="1" x14ac:dyDescent="0.25">
      <c r="A42" s="394">
        <f t="shared" si="1"/>
        <v>2041</v>
      </c>
      <c r="B42" s="395"/>
      <c r="C42" s="395"/>
      <c r="D42" s="396">
        <f t="shared" si="0"/>
        <v>0</v>
      </c>
      <c r="E42" s="397">
        <f t="shared" si="2"/>
        <v>0</v>
      </c>
    </row>
    <row r="43" spans="1:5" ht="12.95" customHeight="1" x14ac:dyDescent="0.25">
      <c r="A43" s="394">
        <f t="shared" si="1"/>
        <v>2042</v>
      </c>
      <c r="B43" s="395"/>
      <c r="C43" s="395"/>
      <c r="D43" s="396">
        <f t="shared" si="0"/>
        <v>0</v>
      </c>
      <c r="E43" s="397">
        <f t="shared" si="2"/>
        <v>0</v>
      </c>
    </row>
    <row r="44" spans="1:5" ht="12.95" customHeight="1" x14ac:dyDescent="0.25">
      <c r="A44" s="394">
        <f t="shared" si="1"/>
        <v>2043</v>
      </c>
      <c r="B44" s="395"/>
      <c r="C44" s="395"/>
      <c r="D44" s="396">
        <f t="shared" si="0"/>
        <v>0</v>
      </c>
      <c r="E44" s="397">
        <f t="shared" si="2"/>
        <v>0</v>
      </c>
    </row>
    <row r="45" spans="1:5" ht="12.95" customHeight="1" x14ac:dyDescent="0.25">
      <c r="A45" s="394">
        <f t="shared" si="1"/>
        <v>2044</v>
      </c>
      <c r="B45" s="395"/>
      <c r="C45" s="395"/>
      <c r="D45" s="396">
        <f t="shared" si="0"/>
        <v>0</v>
      </c>
      <c r="E45" s="397">
        <f t="shared" si="2"/>
        <v>0</v>
      </c>
    </row>
    <row r="46" spans="1:5" ht="12.95" customHeight="1" x14ac:dyDescent="0.25">
      <c r="A46" s="394">
        <f t="shared" si="1"/>
        <v>2045</v>
      </c>
      <c r="B46" s="395"/>
      <c r="C46" s="395"/>
      <c r="D46" s="396">
        <f t="shared" si="0"/>
        <v>0</v>
      </c>
      <c r="E46" s="397">
        <f t="shared" si="2"/>
        <v>0</v>
      </c>
    </row>
    <row r="47" spans="1:5" ht="12.95" customHeight="1" x14ac:dyDescent="0.25">
      <c r="A47" s="394">
        <f t="shared" si="1"/>
        <v>2046</v>
      </c>
      <c r="B47" s="395"/>
      <c r="C47" s="395"/>
      <c r="D47" s="396">
        <f t="shared" si="0"/>
        <v>0</v>
      </c>
      <c r="E47" s="397">
        <f t="shared" si="2"/>
        <v>0</v>
      </c>
    </row>
    <row r="48" spans="1:5" ht="12.95" customHeight="1" x14ac:dyDescent="0.25">
      <c r="A48" s="394">
        <f t="shared" si="1"/>
        <v>2047</v>
      </c>
      <c r="B48" s="395"/>
      <c r="C48" s="395"/>
      <c r="D48" s="396">
        <f t="shared" si="0"/>
        <v>0</v>
      </c>
      <c r="E48" s="397">
        <f t="shared" si="2"/>
        <v>0</v>
      </c>
    </row>
    <row r="49" spans="1:5" ht="12.95" customHeight="1" x14ac:dyDescent="0.25">
      <c r="A49" s="394">
        <f t="shared" si="1"/>
        <v>2048</v>
      </c>
      <c r="B49" s="395"/>
      <c r="C49" s="395"/>
      <c r="D49" s="396">
        <f t="shared" si="0"/>
        <v>0</v>
      </c>
      <c r="E49" s="397">
        <f t="shared" si="2"/>
        <v>0</v>
      </c>
    </row>
    <row r="50" spans="1:5" ht="12.95" customHeight="1" x14ac:dyDescent="0.25">
      <c r="A50" s="394">
        <f t="shared" si="1"/>
        <v>2049</v>
      </c>
      <c r="B50" s="395"/>
      <c r="C50" s="395"/>
      <c r="D50" s="396">
        <f t="shared" si="0"/>
        <v>0</v>
      </c>
      <c r="E50" s="397">
        <f t="shared" si="2"/>
        <v>0</v>
      </c>
    </row>
    <row r="51" spans="1:5" ht="12.95" customHeight="1" x14ac:dyDescent="0.25">
      <c r="A51" s="394">
        <f t="shared" si="1"/>
        <v>2050</v>
      </c>
      <c r="B51" s="395"/>
      <c r="C51" s="395"/>
      <c r="D51" s="396">
        <f t="shared" si="0"/>
        <v>0</v>
      </c>
      <c r="E51" s="397">
        <f t="shared" si="2"/>
        <v>0</v>
      </c>
    </row>
    <row r="52" spans="1:5" ht="12.95" customHeight="1" x14ac:dyDescent="0.25">
      <c r="A52" s="394">
        <f t="shared" si="1"/>
        <v>2051</v>
      </c>
      <c r="B52" s="395"/>
      <c r="C52" s="395"/>
      <c r="D52" s="396">
        <f t="shared" si="0"/>
        <v>0</v>
      </c>
      <c r="E52" s="397">
        <f t="shared" si="2"/>
        <v>0</v>
      </c>
    </row>
    <row r="53" spans="1:5" ht="12.95" customHeight="1" x14ac:dyDescent="0.25">
      <c r="A53" s="394">
        <f t="shared" si="1"/>
        <v>2052</v>
      </c>
      <c r="B53" s="395"/>
      <c r="C53" s="395"/>
      <c r="D53" s="396">
        <f t="shared" si="0"/>
        <v>0</v>
      </c>
      <c r="E53" s="397">
        <f t="shared" si="2"/>
        <v>0</v>
      </c>
    </row>
    <row r="54" spans="1:5" ht="12.95" customHeight="1" x14ac:dyDescent="0.25">
      <c r="A54" s="394">
        <f t="shared" si="1"/>
        <v>2053</v>
      </c>
      <c r="B54" s="395"/>
      <c r="C54" s="395"/>
      <c r="D54" s="396">
        <f t="shared" si="0"/>
        <v>0</v>
      </c>
      <c r="E54" s="397">
        <f t="shared" si="2"/>
        <v>0</v>
      </c>
    </row>
    <row r="55" spans="1:5" ht="12.95" customHeight="1" x14ac:dyDescent="0.25">
      <c r="A55" s="394">
        <f t="shared" si="1"/>
        <v>2054</v>
      </c>
      <c r="B55" s="395"/>
      <c r="C55" s="395"/>
      <c r="D55" s="396">
        <f t="shared" si="0"/>
        <v>0</v>
      </c>
      <c r="E55" s="397">
        <f t="shared" si="2"/>
        <v>0</v>
      </c>
    </row>
    <row r="56" spans="1:5" ht="12.95" customHeight="1" x14ac:dyDescent="0.25">
      <c r="A56" s="394">
        <f t="shared" si="1"/>
        <v>2055</v>
      </c>
      <c r="B56" s="395"/>
      <c r="C56" s="395"/>
      <c r="D56" s="396">
        <f t="shared" si="0"/>
        <v>0</v>
      </c>
      <c r="E56" s="397">
        <f t="shared" si="2"/>
        <v>0</v>
      </c>
    </row>
    <row r="57" spans="1:5" ht="12.95" customHeight="1" x14ac:dyDescent="0.25">
      <c r="A57" s="394">
        <f t="shared" si="1"/>
        <v>2056</v>
      </c>
      <c r="B57" s="395"/>
      <c r="C57" s="395"/>
      <c r="D57" s="396">
        <f t="shared" si="0"/>
        <v>0</v>
      </c>
      <c r="E57" s="397">
        <f t="shared" si="2"/>
        <v>0</v>
      </c>
    </row>
    <row r="58" spans="1:5" ht="12.95" customHeight="1" x14ac:dyDescent="0.25">
      <c r="A58" s="394">
        <f t="shared" si="1"/>
        <v>2057</v>
      </c>
      <c r="B58" s="395"/>
      <c r="C58" s="395"/>
      <c r="D58" s="396">
        <f t="shared" si="0"/>
        <v>0</v>
      </c>
      <c r="E58" s="397">
        <f t="shared" si="2"/>
        <v>0</v>
      </c>
    </row>
    <row r="59" spans="1:5" ht="12.95" customHeight="1" x14ac:dyDescent="0.25">
      <c r="A59" s="394">
        <f t="shared" si="1"/>
        <v>2058</v>
      </c>
      <c r="B59" s="395"/>
      <c r="C59" s="395"/>
      <c r="D59" s="396">
        <f t="shared" si="0"/>
        <v>0</v>
      </c>
      <c r="E59" s="397">
        <f t="shared" si="2"/>
        <v>0</v>
      </c>
    </row>
    <row r="60" spans="1:5" ht="12.95" customHeight="1" x14ac:dyDescent="0.25">
      <c r="A60" s="394">
        <f t="shared" si="1"/>
        <v>2059</v>
      </c>
      <c r="B60" s="395"/>
      <c r="C60" s="395"/>
      <c r="D60" s="396">
        <f t="shared" si="0"/>
        <v>0</v>
      </c>
      <c r="E60" s="397">
        <f t="shared" si="2"/>
        <v>0</v>
      </c>
    </row>
    <row r="61" spans="1:5" ht="12.95" customHeight="1" x14ac:dyDescent="0.25">
      <c r="A61" s="394">
        <f t="shared" si="1"/>
        <v>2060</v>
      </c>
      <c r="B61" s="395"/>
      <c r="C61" s="395"/>
      <c r="D61" s="396">
        <f t="shared" si="0"/>
        <v>0</v>
      </c>
      <c r="E61" s="397">
        <f t="shared" si="2"/>
        <v>0</v>
      </c>
    </row>
    <row r="62" spans="1:5" ht="12.95" customHeight="1" x14ac:dyDescent="0.25">
      <c r="A62" s="394">
        <f t="shared" si="1"/>
        <v>2061</v>
      </c>
      <c r="B62" s="395"/>
      <c r="C62" s="395"/>
      <c r="D62" s="396">
        <f t="shared" si="0"/>
        <v>0</v>
      </c>
      <c r="E62" s="397">
        <f t="shared" si="2"/>
        <v>0</v>
      </c>
    </row>
    <row r="63" spans="1:5" ht="12.95" customHeight="1" x14ac:dyDescent="0.25">
      <c r="A63" s="394">
        <f t="shared" si="1"/>
        <v>2062</v>
      </c>
      <c r="B63" s="395"/>
      <c r="C63" s="395"/>
      <c r="D63" s="396">
        <f t="shared" si="0"/>
        <v>0</v>
      </c>
      <c r="E63" s="397">
        <f t="shared" si="2"/>
        <v>0</v>
      </c>
    </row>
    <row r="64" spans="1:5" ht="12.95" customHeight="1" x14ac:dyDescent="0.25">
      <c r="A64" s="394">
        <f t="shared" si="1"/>
        <v>2063</v>
      </c>
      <c r="B64" s="395"/>
      <c r="C64" s="395"/>
      <c r="D64" s="396">
        <f t="shared" si="0"/>
        <v>0</v>
      </c>
      <c r="E64" s="397">
        <f t="shared" si="2"/>
        <v>0</v>
      </c>
    </row>
    <row r="65" spans="1:5" ht="12.95" customHeight="1" x14ac:dyDescent="0.25">
      <c r="A65" s="394">
        <f t="shared" si="1"/>
        <v>2064</v>
      </c>
      <c r="B65" s="395"/>
      <c r="C65" s="395"/>
      <c r="D65" s="396">
        <f t="shared" si="0"/>
        <v>0</v>
      </c>
      <c r="E65" s="397">
        <f t="shared" si="2"/>
        <v>0</v>
      </c>
    </row>
    <row r="66" spans="1:5" ht="12.95" customHeight="1" x14ac:dyDescent="0.25">
      <c r="A66" s="394">
        <f t="shared" si="1"/>
        <v>2065</v>
      </c>
      <c r="B66" s="395"/>
      <c r="C66" s="395"/>
      <c r="D66" s="396">
        <f t="shared" si="0"/>
        <v>0</v>
      </c>
      <c r="E66" s="397">
        <f t="shared" si="2"/>
        <v>0</v>
      </c>
    </row>
    <row r="67" spans="1:5" ht="12.95" customHeight="1" x14ac:dyDescent="0.25">
      <c r="A67" s="394">
        <f t="shared" si="1"/>
        <v>2066</v>
      </c>
      <c r="B67" s="395"/>
      <c r="C67" s="395"/>
      <c r="D67" s="396">
        <f t="shared" si="0"/>
        <v>0</v>
      </c>
      <c r="E67" s="397">
        <f t="shared" si="2"/>
        <v>0</v>
      </c>
    </row>
    <row r="68" spans="1:5" ht="12.95" customHeight="1" x14ac:dyDescent="0.25">
      <c r="A68" s="394">
        <f t="shared" si="1"/>
        <v>2067</v>
      </c>
      <c r="B68" s="395"/>
      <c r="C68" s="395"/>
      <c r="D68" s="396">
        <f t="shared" si="0"/>
        <v>0</v>
      </c>
      <c r="E68" s="397">
        <f t="shared" si="2"/>
        <v>0</v>
      </c>
    </row>
    <row r="69" spans="1:5" ht="12.95" customHeight="1" x14ac:dyDescent="0.25">
      <c r="A69" s="394">
        <f t="shared" si="1"/>
        <v>2068</v>
      </c>
      <c r="B69" s="395"/>
      <c r="C69" s="395"/>
      <c r="D69" s="396">
        <f t="shared" si="0"/>
        <v>0</v>
      </c>
      <c r="E69" s="397">
        <f t="shared" si="2"/>
        <v>0</v>
      </c>
    </row>
    <row r="70" spans="1:5" ht="12.95" customHeight="1" x14ac:dyDescent="0.25">
      <c r="A70" s="394">
        <f t="shared" si="1"/>
        <v>2069</v>
      </c>
      <c r="B70" s="395"/>
      <c r="C70" s="395"/>
      <c r="D70" s="396">
        <f t="shared" si="0"/>
        <v>0</v>
      </c>
      <c r="E70" s="397">
        <f t="shared" si="2"/>
        <v>0</v>
      </c>
    </row>
    <row r="71" spans="1:5" ht="12.95" customHeight="1" x14ac:dyDescent="0.25">
      <c r="A71" s="394">
        <f t="shared" si="1"/>
        <v>2070</v>
      </c>
      <c r="B71" s="395"/>
      <c r="C71" s="395"/>
      <c r="D71" s="396">
        <f t="shared" si="0"/>
        <v>0</v>
      </c>
      <c r="E71" s="397">
        <f t="shared" si="2"/>
        <v>0</v>
      </c>
    </row>
    <row r="72" spans="1:5" ht="12.95" customHeight="1" x14ac:dyDescent="0.25">
      <c r="A72" s="394">
        <f t="shared" si="1"/>
        <v>2071</v>
      </c>
      <c r="B72" s="395"/>
      <c r="C72" s="395"/>
      <c r="D72" s="396">
        <f t="shared" si="0"/>
        <v>0</v>
      </c>
      <c r="E72" s="397">
        <f t="shared" si="2"/>
        <v>0</v>
      </c>
    </row>
    <row r="73" spans="1:5" ht="12.95" customHeight="1" x14ac:dyDescent="0.25">
      <c r="A73" s="394">
        <f t="shared" si="1"/>
        <v>2072</v>
      </c>
      <c r="B73" s="395"/>
      <c r="C73" s="395"/>
      <c r="D73" s="396">
        <f t="shared" si="0"/>
        <v>0</v>
      </c>
      <c r="E73" s="397">
        <f t="shared" si="2"/>
        <v>0</v>
      </c>
    </row>
    <row r="74" spans="1:5" ht="12.95" customHeight="1" x14ac:dyDescent="0.25">
      <c r="A74" s="394">
        <f t="shared" si="1"/>
        <v>2073</v>
      </c>
      <c r="B74" s="395"/>
      <c r="C74" s="395"/>
      <c r="D74" s="396">
        <f t="shared" si="0"/>
        <v>0</v>
      </c>
      <c r="E74" s="397">
        <f t="shared" si="2"/>
        <v>0</v>
      </c>
    </row>
    <row r="75" spans="1:5" ht="12.95" customHeight="1" x14ac:dyDescent="0.25">
      <c r="A75" s="394">
        <f t="shared" si="1"/>
        <v>2074</v>
      </c>
      <c r="B75" s="395"/>
      <c r="C75" s="395"/>
      <c r="D75" s="396">
        <f t="shared" si="0"/>
        <v>0</v>
      </c>
      <c r="E75" s="397">
        <f t="shared" si="2"/>
        <v>0</v>
      </c>
    </row>
    <row r="76" spans="1:5" ht="12.95" customHeight="1" x14ac:dyDescent="0.25">
      <c r="A76" s="394">
        <f t="shared" si="1"/>
        <v>2075</v>
      </c>
      <c r="B76" s="395"/>
      <c r="C76" s="395"/>
      <c r="D76" s="396">
        <f t="shared" si="0"/>
        <v>0</v>
      </c>
      <c r="E76" s="397">
        <f t="shared" si="2"/>
        <v>0</v>
      </c>
    </row>
    <row r="77" spans="1:5" ht="12.95" customHeight="1" x14ac:dyDescent="0.25">
      <c r="A77" s="394">
        <f t="shared" si="1"/>
        <v>2076</v>
      </c>
      <c r="B77" s="395"/>
      <c r="C77" s="395"/>
      <c r="D77" s="396">
        <f t="shared" ref="D77:D87" si="3">+B77-C77</f>
        <v>0</v>
      </c>
      <c r="E77" s="397">
        <f t="shared" si="2"/>
        <v>0</v>
      </c>
    </row>
    <row r="78" spans="1:5" ht="12.95" customHeight="1" x14ac:dyDescent="0.25">
      <c r="A78" s="394">
        <f t="shared" ref="A78:A87" si="4">+A77+1</f>
        <v>2077</v>
      </c>
      <c r="B78" s="395"/>
      <c r="C78" s="395"/>
      <c r="D78" s="396">
        <f t="shared" si="3"/>
        <v>0</v>
      </c>
      <c r="E78" s="397">
        <f t="shared" ref="E78:E87" si="5">+E77+D78</f>
        <v>0</v>
      </c>
    </row>
    <row r="79" spans="1:5" ht="12.95" customHeight="1" x14ac:dyDescent="0.25">
      <c r="A79" s="394">
        <f t="shared" si="4"/>
        <v>2078</v>
      </c>
      <c r="B79" s="395"/>
      <c r="C79" s="395"/>
      <c r="D79" s="396">
        <f t="shared" si="3"/>
        <v>0</v>
      </c>
      <c r="E79" s="397">
        <f t="shared" si="5"/>
        <v>0</v>
      </c>
    </row>
    <row r="80" spans="1:5" ht="12.95" customHeight="1" x14ac:dyDescent="0.25">
      <c r="A80" s="394">
        <f t="shared" si="4"/>
        <v>2079</v>
      </c>
      <c r="B80" s="395"/>
      <c r="C80" s="395"/>
      <c r="D80" s="396">
        <f t="shared" si="3"/>
        <v>0</v>
      </c>
      <c r="E80" s="397">
        <f t="shared" si="5"/>
        <v>0</v>
      </c>
    </row>
    <row r="81" spans="1:5" ht="12.95" customHeight="1" x14ac:dyDescent="0.25">
      <c r="A81" s="394">
        <f t="shared" si="4"/>
        <v>2080</v>
      </c>
      <c r="B81" s="395"/>
      <c r="C81" s="395"/>
      <c r="D81" s="396">
        <f t="shared" si="3"/>
        <v>0</v>
      </c>
      <c r="E81" s="397">
        <f t="shared" si="5"/>
        <v>0</v>
      </c>
    </row>
    <row r="82" spans="1:5" ht="12.95" customHeight="1" x14ac:dyDescent="0.25">
      <c r="A82" s="394">
        <f t="shared" si="4"/>
        <v>2081</v>
      </c>
      <c r="B82" s="395"/>
      <c r="C82" s="395"/>
      <c r="D82" s="396">
        <f t="shared" si="3"/>
        <v>0</v>
      </c>
      <c r="E82" s="397">
        <f t="shared" si="5"/>
        <v>0</v>
      </c>
    </row>
    <row r="83" spans="1:5" ht="12.95" customHeight="1" x14ac:dyDescent="0.25">
      <c r="A83" s="394">
        <f t="shared" si="4"/>
        <v>2082</v>
      </c>
      <c r="B83" s="395"/>
      <c r="C83" s="395"/>
      <c r="D83" s="396">
        <f t="shared" si="3"/>
        <v>0</v>
      </c>
      <c r="E83" s="397">
        <f t="shared" si="5"/>
        <v>0</v>
      </c>
    </row>
    <row r="84" spans="1:5" ht="12.95" customHeight="1" x14ac:dyDescent="0.25">
      <c r="A84" s="394">
        <f t="shared" si="4"/>
        <v>2083</v>
      </c>
      <c r="B84" s="395"/>
      <c r="C84" s="395"/>
      <c r="D84" s="396">
        <f t="shared" si="3"/>
        <v>0</v>
      </c>
      <c r="E84" s="397">
        <f t="shared" si="5"/>
        <v>0</v>
      </c>
    </row>
    <row r="85" spans="1:5" ht="12.95" customHeight="1" x14ac:dyDescent="0.25">
      <c r="A85" s="394">
        <f t="shared" si="4"/>
        <v>2084</v>
      </c>
      <c r="B85" s="395"/>
      <c r="C85" s="395"/>
      <c r="D85" s="396">
        <f t="shared" si="3"/>
        <v>0</v>
      </c>
      <c r="E85" s="397">
        <f t="shared" si="5"/>
        <v>0</v>
      </c>
    </row>
    <row r="86" spans="1:5" ht="12.95" customHeight="1" x14ac:dyDescent="0.25">
      <c r="A86" s="394">
        <f t="shared" si="4"/>
        <v>2085</v>
      </c>
      <c r="B86" s="395"/>
      <c r="C86" s="395"/>
      <c r="D86" s="396">
        <f t="shared" si="3"/>
        <v>0</v>
      </c>
      <c r="E86" s="397">
        <f t="shared" si="5"/>
        <v>0</v>
      </c>
    </row>
    <row r="87" spans="1:5" ht="12.95" customHeight="1" x14ac:dyDescent="0.25">
      <c r="A87" s="398">
        <f t="shared" si="4"/>
        <v>2086</v>
      </c>
      <c r="B87" s="399"/>
      <c r="C87" s="399"/>
      <c r="D87" s="396">
        <f t="shared" si="3"/>
        <v>0</v>
      </c>
      <c r="E87" s="397">
        <f t="shared" si="5"/>
        <v>0</v>
      </c>
    </row>
    <row r="88" spans="1:5" x14ac:dyDescent="0.25">
      <c r="A88" s="859" t="s">
        <v>140</v>
      </c>
      <c r="B88" s="859"/>
      <c r="C88" s="859"/>
      <c r="D88" s="859"/>
      <c r="E88" s="859"/>
    </row>
    <row r="89" spans="1:5" ht="24.95" customHeight="1" x14ac:dyDescent="0.25">
      <c r="A89" s="860" t="s">
        <v>595</v>
      </c>
      <c r="B89" s="860"/>
      <c r="C89" s="860"/>
      <c r="D89" s="860"/>
      <c r="E89" s="860"/>
    </row>
    <row r="90" spans="1:5" ht="24.95" customHeight="1" x14ac:dyDescent="0.25">
      <c r="A90" s="860" t="s">
        <v>596</v>
      </c>
      <c r="B90" s="860"/>
      <c r="C90" s="860"/>
      <c r="D90" s="860"/>
      <c r="E90" s="860"/>
    </row>
  </sheetData>
  <sheetProtection password="DA51" sheet="1" formatColumns="0" formatRows="0" selectLockedCells="1"/>
  <mergeCells count="10">
    <mergeCell ref="A10:A12"/>
    <mergeCell ref="A88:E88"/>
    <mergeCell ref="A89:E89"/>
    <mergeCell ref="A90:E90"/>
    <mergeCell ref="A3:E3"/>
    <mergeCell ref="A4:E4"/>
    <mergeCell ref="A5:E5"/>
    <mergeCell ref="A6:E6"/>
    <mergeCell ref="A7:E7"/>
    <mergeCell ref="A9:D9"/>
  </mergeCells>
  <printOptions horizontalCentered="1" verticalCentered="1"/>
  <pageMargins left="0" right="0" top="0" bottom="0" header="0.51180555555555551" footer="0.51180555555555551"/>
  <pageSetup paperSize="9" firstPageNumber="0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opLeftCell="A7" workbookViewId="0">
      <selection activeCell="A33" sqref="A33:E33"/>
    </sheetView>
  </sheetViews>
  <sheetFormatPr defaultRowHeight="15" x14ac:dyDescent="0.25"/>
  <cols>
    <col min="1" max="1" width="46.42578125" customWidth="1"/>
    <col min="2" max="5" width="21.28515625" customWidth="1"/>
  </cols>
  <sheetData>
    <row r="1" spans="1:5" ht="15" customHeight="1" x14ac:dyDescent="0.25">
      <c r="A1" s="380" t="s">
        <v>597</v>
      </c>
      <c r="B1" s="381"/>
      <c r="C1" s="381"/>
      <c r="D1" s="381"/>
      <c r="E1" s="401"/>
    </row>
    <row r="2" spans="1:5" ht="2.4500000000000002" customHeight="1" x14ac:dyDescent="0.25">
      <c r="A2" s="381"/>
      <c r="B2" s="381"/>
      <c r="C2" s="381"/>
      <c r="D2" s="381"/>
      <c r="E2" s="401"/>
    </row>
    <row r="3" spans="1:5" ht="15" customHeight="1" x14ac:dyDescent="0.25">
      <c r="A3" s="861" t="s">
        <v>923</v>
      </c>
      <c r="B3" s="861"/>
      <c r="C3" s="861"/>
      <c r="D3" s="861"/>
      <c r="E3" s="861"/>
    </row>
    <row r="4" spans="1:5" ht="15" customHeight="1" x14ac:dyDescent="0.25">
      <c r="A4" s="862" t="s">
        <v>1</v>
      </c>
      <c r="B4" s="862"/>
      <c r="C4" s="862"/>
      <c r="D4" s="862"/>
      <c r="E4" s="862"/>
    </row>
    <row r="5" spans="1:5" ht="15" customHeight="1" x14ac:dyDescent="0.25">
      <c r="A5" s="863" t="s">
        <v>598</v>
      </c>
      <c r="B5" s="863"/>
      <c r="C5" s="863"/>
      <c r="D5" s="863"/>
      <c r="E5" s="863"/>
    </row>
    <row r="6" spans="1:5" ht="15" customHeight="1" x14ac:dyDescent="0.25">
      <c r="A6" s="862" t="s">
        <v>22</v>
      </c>
      <c r="B6" s="862"/>
      <c r="C6" s="862"/>
      <c r="D6" s="862"/>
      <c r="E6" s="862"/>
    </row>
    <row r="7" spans="1:5" ht="15" customHeight="1" x14ac:dyDescent="0.25">
      <c r="A7" s="861" t="s">
        <v>925</v>
      </c>
      <c r="B7" s="861"/>
      <c r="C7" s="861"/>
      <c r="D7" s="861"/>
      <c r="E7" s="861"/>
    </row>
    <row r="8" spans="1:5" ht="2.4500000000000002" customHeight="1" x14ac:dyDescent="0.25">
      <c r="A8" s="862"/>
      <c r="B8" s="862"/>
      <c r="C8" s="862"/>
      <c r="D8" s="862"/>
      <c r="E8" s="862"/>
    </row>
    <row r="9" spans="1:5" ht="15" customHeight="1" x14ac:dyDescent="0.25">
      <c r="A9" s="381" t="s">
        <v>599</v>
      </c>
      <c r="B9" s="381"/>
      <c r="C9" s="381"/>
      <c r="D9" s="402"/>
      <c r="E9" s="402">
        <v>1</v>
      </c>
    </row>
    <row r="10" spans="1:5" ht="15" customHeight="1" x14ac:dyDescent="0.25">
      <c r="A10" s="877" t="s">
        <v>27</v>
      </c>
      <c r="B10" s="384" t="s">
        <v>330</v>
      </c>
      <c r="C10" s="878" t="s">
        <v>25</v>
      </c>
      <c r="D10" s="878"/>
      <c r="E10" s="385" t="s">
        <v>600</v>
      </c>
    </row>
    <row r="11" spans="1:5" ht="15" customHeight="1" x14ac:dyDescent="0.25">
      <c r="A11" s="877"/>
      <c r="B11" s="388" t="s">
        <v>33</v>
      </c>
      <c r="C11" s="879" t="s">
        <v>34</v>
      </c>
      <c r="D11" s="879"/>
      <c r="E11" s="389" t="s">
        <v>601</v>
      </c>
    </row>
    <row r="12" spans="1:5" ht="15" customHeight="1" x14ac:dyDescent="0.25">
      <c r="A12" s="381" t="s">
        <v>602</v>
      </c>
      <c r="B12" s="403">
        <f>SUM(B13:B14)</f>
        <v>0</v>
      </c>
      <c r="C12" s="880">
        <f>SUM(C13:C14)</f>
        <v>0</v>
      </c>
      <c r="D12" s="880"/>
      <c r="E12" s="404">
        <f>+B12-C12</f>
        <v>0</v>
      </c>
    </row>
    <row r="13" spans="1:5" ht="15" customHeight="1" x14ac:dyDescent="0.25">
      <c r="A13" s="401" t="s">
        <v>603</v>
      </c>
      <c r="B13" s="405"/>
      <c r="C13" s="881"/>
      <c r="D13" s="881"/>
      <c r="E13" s="406">
        <f>+B13-C13</f>
        <v>0</v>
      </c>
    </row>
    <row r="14" spans="1:5" ht="15" customHeight="1" x14ac:dyDescent="0.25">
      <c r="A14" s="407" t="s">
        <v>604</v>
      </c>
      <c r="B14" s="408"/>
      <c r="C14" s="882"/>
      <c r="D14" s="882"/>
      <c r="E14" s="409">
        <f>+B14-C14</f>
        <v>0</v>
      </c>
    </row>
    <row r="15" spans="1:5" ht="2.4500000000000002" customHeight="1" x14ac:dyDescent="0.25">
      <c r="A15" s="410"/>
      <c r="B15" s="411"/>
      <c r="C15" s="411"/>
      <c r="D15" s="411"/>
      <c r="E15" s="411"/>
    </row>
    <row r="16" spans="1:5" ht="15" customHeight="1" x14ac:dyDescent="0.25">
      <c r="A16" s="871" t="s">
        <v>111</v>
      </c>
      <c r="B16" s="872" t="s">
        <v>351</v>
      </c>
      <c r="C16" s="873" t="s">
        <v>564</v>
      </c>
      <c r="D16" s="873"/>
      <c r="E16" s="874" t="s">
        <v>605</v>
      </c>
    </row>
    <row r="17" spans="1:5" ht="15" customHeight="1" x14ac:dyDescent="0.25">
      <c r="A17" s="871"/>
      <c r="B17" s="872"/>
      <c r="C17" s="875" t="s">
        <v>32</v>
      </c>
      <c r="D17" s="875"/>
      <c r="E17" s="874"/>
    </row>
    <row r="18" spans="1:5" ht="15" customHeight="1" x14ac:dyDescent="0.25">
      <c r="A18" s="871"/>
      <c r="B18" s="872"/>
      <c r="C18" s="876" t="s">
        <v>566</v>
      </c>
      <c r="D18" s="414" t="s">
        <v>606</v>
      </c>
      <c r="E18" s="874"/>
    </row>
    <row r="19" spans="1:5" ht="15" customHeight="1" x14ac:dyDescent="0.25">
      <c r="A19" s="871"/>
      <c r="B19" s="872"/>
      <c r="C19" s="876"/>
      <c r="D19" s="415" t="s">
        <v>607</v>
      </c>
      <c r="E19" s="874"/>
    </row>
    <row r="20" spans="1:5" ht="15" customHeight="1" x14ac:dyDescent="0.25">
      <c r="A20" s="871"/>
      <c r="B20" s="413" t="s">
        <v>113</v>
      </c>
      <c r="C20" s="413" t="s">
        <v>114</v>
      </c>
      <c r="D20" s="413" t="s">
        <v>568</v>
      </c>
      <c r="E20" s="389" t="s">
        <v>608</v>
      </c>
    </row>
    <row r="21" spans="1:5" ht="15" customHeight="1" x14ac:dyDescent="0.25">
      <c r="A21" s="416" t="s">
        <v>609</v>
      </c>
      <c r="B21" s="404">
        <f>+B22+B26</f>
        <v>0</v>
      </c>
      <c r="C21" s="404">
        <f>+C22+C26</f>
        <v>0</v>
      </c>
      <c r="D21" s="404">
        <f>+D22+D26</f>
        <v>0</v>
      </c>
      <c r="E21" s="404">
        <f t="shared" ref="E21:E28" si="0">+B21-(C21+D21)</f>
        <v>0</v>
      </c>
    </row>
    <row r="22" spans="1:5" ht="15" customHeight="1" x14ac:dyDescent="0.25">
      <c r="A22" s="417" t="s">
        <v>290</v>
      </c>
      <c r="B22" s="404">
        <f>SUM(B23:B25)</f>
        <v>0</v>
      </c>
      <c r="C22" s="404">
        <f>SUM(C23:C25)</f>
        <v>0</v>
      </c>
      <c r="D22" s="404">
        <f>SUM(D23:D25)</f>
        <v>0</v>
      </c>
      <c r="E22" s="404">
        <f t="shared" si="0"/>
        <v>0</v>
      </c>
    </row>
    <row r="23" spans="1:5" ht="15" customHeight="1" x14ac:dyDescent="0.25">
      <c r="A23" s="417" t="s">
        <v>610</v>
      </c>
      <c r="B23" s="418"/>
      <c r="C23" s="418"/>
      <c r="D23" s="418"/>
      <c r="E23" s="404">
        <f t="shared" si="0"/>
        <v>0</v>
      </c>
    </row>
    <row r="24" spans="1:5" ht="15" customHeight="1" x14ac:dyDescent="0.25">
      <c r="A24" s="417" t="s">
        <v>611</v>
      </c>
      <c r="B24" s="418"/>
      <c r="C24" s="418"/>
      <c r="D24" s="418"/>
      <c r="E24" s="404">
        <f t="shared" si="0"/>
        <v>0</v>
      </c>
    </row>
    <row r="25" spans="1:5" ht="15" customHeight="1" x14ac:dyDescent="0.25">
      <c r="A25" s="417" t="s">
        <v>612</v>
      </c>
      <c r="B25" s="418"/>
      <c r="C25" s="418"/>
      <c r="D25" s="418"/>
      <c r="E25" s="404">
        <f t="shared" si="0"/>
        <v>0</v>
      </c>
    </row>
    <row r="26" spans="1:5" ht="15" customHeight="1" x14ac:dyDescent="0.25">
      <c r="A26" s="417" t="s">
        <v>613</v>
      </c>
      <c r="B26" s="404">
        <f>SUM(B27:B28)</f>
        <v>0</v>
      </c>
      <c r="C26" s="404">
        <f>SUM(C27:C28)</f>
        <v>0</v>
      </c>
      <c r="D26" s="404">
        <f>SUM(D27:D28)</f>
        <v>0</v>
      </c>
      <c r="E26" s="404">
        <f t="shared" si="0"/>
        <v>0</v>
      </c>
    </row>
    <row r="27" spans="1:5" ht="15" customHeight="1" x14ac:dyDescent="0.25">
      <c r="A27" s="417" t="s">
        <v>614</v>
      </c>
      <c r="B27" s="418"/>
      <c r="C27" s="418"/>
      <c r="D27" s="418"/>
      <c r="E27" s="404">
        <f t="shared" si="0"/>
        <v>0</v>
      </c>
    </row>
    <row r="28" spans="1:5" ht="15" customHeight="1" x14ac:dyDescent="0.25">
      <c r="A28" s="417" t="s">
        <v>615</v>
      </c>
      <c r="B28" s="418"/>
      <c r="C28" s="418"/>
      <c r="D28" s="418"/>
      <c r="E28" s="404">
        <f t="shared" si="0"/>
        <v>0</v>
      </c>
    </row>
    <row r="29" spans="1:5" ht="2.4500000000000002" customHeight="1" x14ac:dyDescent="0.25">
      <c r="A29" s="419"/>
      <c r="B29" s="420"/>
      <c r="C29" s="420"/>
      <c r="D29" s="421"/>
      <c r="E29" s="421"/>
    </row>
    <row r="30" spans="1:5" ht="15" customHeight="1" x14ac:dyDescent="0.25">
      <c r="A30" s="866" t="s">
        <v>616</v>
      </c>
      <c r="B30" s="422" t="s">
        <v>617</v>
      </c>
      <c r="C30" s="867" t="s">
        <v>188</v>
      </c>
      <c r="D30" s="867"/>
      <c r="E30" s="412" t="s">
        <v>618</v>
      </c>
    </row>
    <row r="31" spans="1:5" ht="15" customHeight="1" x14ac:dyDescent="0.25">
      <c r="A31" s="866"/>
      <c r="B31" s="413" t="s">
        <v>619</v>
      </c>
      <c r="C31" s="868" t="s">
        <v>620</v>
      </c>
      <c r="D31" s="868"/>
      <c r="E31" s="423" t="s">
        <v>621</v>
      </c>
    </row>
    <row r="32" spans="1:5" ht="15" customHeight="1" x14ac:dyDescent="0.25">
      <c r="A32" s="424" t="s">
        <v>622</v>
      </c>
      <c r="B32" s="425"/>
      <c r="C32" s="869">
        <f>+C12-(C21+D21)</f>
        <v>0</v>
      </c>
      <c r="D32" s="869"/>
      <c r="E32" s="426">
        <f>+C32+B32</f>
        <v>0</v>
      </c>
    </row>
    <row r="33" spans="1:5" ht="15" customHeight="1" x14ac:dyDescent="0.25">
      <c r="A33" s="859" t="s">
        <v>140</v>
      </c>
      <c r="B33" s="859"/>
      <c r="C33" s="859"/>
      <c r="D33" s="859"/>
      <c r="E33" s="859"/>
    </row>
    <row r="34" spans="1:5" ht="15" customHeight="1" x14ac:dyDescent="0.25">
      <c r="A34" s="870" t="s">
        <v>623</v>
      </c>
      <c r="B34" s="870"/>
      <c r="C34" s="870"/>
      <c r="D34" s="870"/>
      <c r="E34" s="870"/>
    </row>
    <row r="35" spans="1:5" ht="15" customHeight="1" x14ac:dyDescent="0.25">
      <c r="A35" s="865" t="s">
        <v>624</v>
      </c>
      <c r="B35" s="865"/>
      <c r="C35" s="865"/>
      <c r="D35" s="865"/>
      <c r="E35" s="865"/>
    </row>
    <row r="36" spans="1:5" ht="15" customHeight="1" x14ac:dyDescent="0.25">
      <c r="A36" s="864" t="s">
        <v>625</v>
      </c>
      <c r="B36" s="864"/>
      <c r="C36" s="864"/>
      <c r="D36" s="864"/>
      <c r="E36" s="864"/>
    </row>
    <row r="37" spans="1:5" ht="15" customHeight="1" x14ac:dyDescent="0.25">
      <c r="A37" s="864" t="s">
        <v>626</v>
      </c>
      <c r="B37" s="864"/>
      <c r="C37" s="864"/>
      <c r="D37" s="864"/>
      <c r="E37" s="864"/>
    </row>
  </sheetData>
  <sheetProtection password="DA51" sheet="1" formatColumns="0" formatRows="0" selectLockedCells="1"/>
  <mergeCells count="27">
    <mergeCell ref="A3:E3"/>
    <mergeCell ref="A4:E4"/>
    <mergeCell ref="A5:E5"/>
    <mergeCell ref="A6:E6"/>
    <mergeCell ref="A7:E7"/>
    <mergeCell ref="A8:E8"/>
    <mergeCell ref="A10:A11"/>
    <mergeCell ref="C10:D10"/>
    <mergeCell ref="C11:D11"/>
    <mergeCell ref="C12:D12"/>
    <mergeCell ref="C13:D13"/>
    <mergeCell ref="C14:D14"/>
    <mergeCell ref="A16:A20"/>
    <mergeCell ref="B16:B19"/>
    <mergeCell ref="C16:D16"/>
    <mergeCell ref="E16:E19"/>
    <mergeCell ref="C17:D17"/>
    <mergeCell ref="C18:C19"/>
    <mergeCell ref="A35:E35"/>
    <mergeCell ref="A36:E36"/>
    <mergeCell ref="A37:E37"/>
    <mergeCell ref="A30:A31"/>
    <mergeCell ref="C30:D30"/>
    <mergeCell ref="C31:D31"/>
    <mergeCell ref="C32:D32"/>
    <mergeCell ref="A33:E33"/>
    <mergeCell ref="A34:E34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topLeftCell="A124" workbookViewId="0">
      <selection activeCell="F51" sqref="F51"/>
    </sheetView>
  </sheetViews>
  <sheetFormatPr defaultRowHeight="15" x14ac:dyDescent="0.25"/>
  <cols>
    <col min="1" max="1" width="82.28515625" customWidth="1"/>
    <col min="2" max="7" width="16.7109375" customWidth="1"/>
  </cols>
  <sheetData>
    <row r="1" spans="1:7" ht="15" customHeight="1" x14ac:dyDescent="0.25">
      <c r="A1" s="921" t="s">
        <v>627</v>
      </c>
      <c r="B1" s="921"/>
      <c r="C1" s="921"/>
      <c r="D1" s="921"/>
      <c r="E1" s="921"/>
      <c r="F1" s="921"/>
      <c r="G1" s="921"/>
    </row>
    <row r="2" spans="1:7" ht="2.4500000000000002" customHeight="1" x14ac:dyDescent="0.25">
      <c r="A2" s="427"/>
      <c r="B2" s="427"/>
      <c r="C2" s="427"/>
      <c r="D2" s="427"/>
      <c r="E2" s="427"/>
      <c r="F2" s="428"/>
      <c r="G2" s="428"/>
    </row>
    <row r="3" spans="1:7" ht="15" customHeight="1" x14ac:dyDescent="0.25">
      <c r="A3" s="922" t="s">
        <v>923</v>
      </c>
      <c r="B3" s="922"/>
      <c r="C3" s="922"/>
      <c r="D3" s="922"/>
      <c r="E3" s="922"/>
      <c r="F3" s="922"/>
      <c r="G3" s="922"/>
    </row>
    <row r="4" spans="1:7" ht="15" customHeight="1" x14ac:dyDescent="0.25">
      <c r="A4" s="923" t="s">
        <v>1</v>
      </c>
      <c r="B4" s="923"/>
      <c r="C4" s="923"/>
      <c r="D4" s="923"/>
      <c r="E4" s="923"/>
      <c r="F4" s="923"/>
      <c r="G4" s="923"/>
    </row>
    <row r="5" spans="1:7" ht="15" customHeight="1" x14ac:dyDescent="0.25">
      <c r="A5" s="924" t="s">
        <v>628</v>
      </c>
      <c r="B5" s="924"/>
      <c r="C5" s="924"/>
      <c r="D5" s="924"/>
      <c r="E5" s="924"/>
      <c r="F5" s="924"/>
      <c r="G5" s="924"/>
    </row>
    <row r="6" spans="1:7" ht="15" customHeight="1" x14ac:dyDescent="0.25">
      <c r="A6" s="923" t="s">
        <v>22</v>
      </c>
      <c r="B6" s="923"/>
      <c r="C6" s="923"/>
      <c r="D6" s="923"/>
      <c r="E6" s="923"/>
      <c r="F6" s="923"/>
      <c r="G6" s="923"/>
    </row>
    <row r="7" spans="1:7" ht="15" customHeight="1" x14ac:dyDescent="0.25">
      <c r="A7" s="922" t="s">
        <v>925</v>
      </c>
      <c r="B7" s="922"/>
      <c r="C7" s="922"/>
      <c r="D7" s="922"/>
      <c r="E7" s="922"/>
      <c r="F7" s="922"/>
      <c r="G7" s="922"/>
    </row>
    <row r="8" spans="1:7" ht="2.4500000000000002" customHeight="1" x14ac:dyDescent="0.25">
      <c r="A8" s="427"/>
      <c r="B8" s="427"/>
      <c r="C8" s="427"/>
      <c r="D8" s="427"/>
      <c r="E8" s="427"/>
      <c r="F8" s="428"/>
      <c r="G8" s="428"/>
    </row>
    <row r="9" spans="1:7" ht="15" customHeight="1" x14ac:dyDescent="0.25">
      <c r="A9" s="427" t="s">
        <v>629</v>
      </c>
      <c r="B9" s="430"/>
      <c r="C9" s="430"/>
      <c r="D9" s="430"/>
      <c r="E9" s="428"/>
      <c r="F9" s="428"/>
      <c r="G9" s="431">
        <v>1</v>
      </c>
    </row>
    <row r="10" spans="1:7" ht="15" customHeight="1" x14ac:dyDescent="0.25">
      <c r="A10" s="432"/>
      <c r="B10" s="433" t="s">
        <v>24</v>
      </c>
      <c r="C10" s="433" t="s">
        <v>24</v>
      </c>
      <c r="D10" s="885" t="s">
        <v>25</v>
      </c>
      <c r="E10" s="885"/>
      <c r="F10" s="885"/>
      <c r="G10" s="885"/>
    </row>
    <row r="11" spans="1:7" ht="15" customHeight="1" x14ac:dyDescent="0.25">
      <c r="A11" s="434" t="s">
        <v>630</v>
      </c>
      <c r="B11" s="435" t="s">
        <v>28</v>
      </c>
      <c r="C11" s="435" t="s">
        <v>29</v>
      </c>
      <c r="D11" s="915" t="s">
        <v>32</v>
      </c>
      <c r="E11" s="915"/>
      <c r="F11" s="916" t="s">
        <v>31</v>
      </c>
      <c r="G11" s="916"/>
    </row>
    <row r="12" spans="1:7" ht="15" customHeight="1" x14ac:dyDescent="0.25">
      <c r="A12" s="436"/>
      <c r="B12" s="437"/>
      <c r="C12" s="438" t="s">
        <v>33</v>
      </c>
      <c r="D12" s="917" t="s">
        <v>34</v>
      </c>
      <c r="E12" s="917"/>
      <c r="F12" s="918" t="s">
        <v>35</v>
      </c>
      <c r="G12" s="918"/>
    </row>
    <row r="13" spans="1:7" ht="15" customHeight="1" x14ac:dyDescent="0.25">
      <c r="A13" s="440" t="s">
        <v>631</v>
      </c>
      <c r="B13" s="441">
        <f>SUM(B14:B21)</f>
        <v>339900</v>
      </c>
      <c r="C13" s="441">
        <f>SUM(C14:C21)</f>
        <v>6300</v>
      </c>
      <c r="D13" s="913">
        <f>SUM(D14:D21)</f>
        <v>0</v>
      </c>
      <c r="E13" s="913"/>
      <c r="F13" s="910">
        <f t="shared" ref="F13:F31" si="0">IF(C13="",0,IF(C13=0,0,D13/C13))</f>
        <v>0</v>
      </c>
      <c r="G13" s="910"/>
    </row>
    <row r="14" spans="1:7" ht="15" customHeight="1" x14ac:dyDescent="0.25">
      <c r="A14" s="444" t="s">
        <v>632</v>
      </c>
      <c r="B14" s="445"/>
      <c r="C14" s="445"/>
      <c r="D14" s="919"/>
      <c r="E14" s="919"/>
      <c r="F14" s="910">
        <f t="shared" si="0"/>
        <v>0</v>
      </c>
      <c r="G14" s="910"/>
    </row>
    <row r="15" spans="1:7" ht="15" customHeight="1" x14ac:dyDescent="0.25">
      <c r="A15" s="444" t="s">
        <v>633</v>
      </c>
      <c r="B15" s="445">
        <v>333600</v>
      </c>
      <c r="C15" s="445"/>
      <c r="D15" s="919"/>
      <c r="E15" s="919"/>
      <c r="F15" s="910">
        <f t="shared" si="0"/>
        <v>0</v>
      </c>
      <c r="G15" s="910"/>
    </row>
    <row r="16" spans="1:7" ht="15" customHeight="1" x14ac:dyDescent="0.25">
      <c r="A16" s="444" t="s">
        <v>634</v>
      </c>
      <c r="B16" s="445"/>
      <c r="C16" s="445"/>
      <c r="D16" s="919"/>
      <c r="E16" s="919"/>
      <c r="F16" s="910">
        <f t="shared" si="0"/>
        <v>0</v>
      </c>
      <c r="G16" s="910"/>
    </row>
    <row r="17" spans="1:7" ht="15" customHeight="1" x14ac:dyDescent="0.25">
      <c r="A17" s="444" t="s">
        <v>635</v>
      </c>
      <c r="B17" s="445"/>
      <c r="C17" s="445"/>
      <c r="D17" s="919"/>
      <c r="E17" s="919"/>
      <c r="F17" s="910">
        <f t="shared" si="0"/>
        <v>0</v>
      </c>
      <c r="G17" s="910"/>
    </row>
    <row r="18" spans="1:7" ht="15" customHeight="1" x14ac:dyDescent="0.25">
      <c r="A18" s="444" t="s">
        <v>636</v>
      </c>
      <c r="B18" s="445"/>
      <c r="C18" s="445"/>
      <c r="D18" s="919"/>
      <c r="E18" s="919"/>
      <c r="F18" s="910">
        <f t="shared" si="0"/>
        <v>0</v>
      </c>
      <c r="G18" s="910"/>
    </row>
    <row r="19" spans="1:7" ht="15" customHeight="1" x14ac:dyDescent="0.25">
      <c r="A19" s="444" t="s">
        <v>637</v>
      </c>
      <c r="B19" s="445">
        <v>6300</v>
      </c>
      <c r="C19" s="445">
        <v>6300</v>
      </c>
      <c r="D19" s="919"/>
      <c r="E19" s="919"/>
      <c r="F19" s="910">
        <f t="shared" si="0"/>
        <v>0</v>
      </c>
      <c r="G19" s="910"/>
    </row>
    <row r="20" spans="1:7" ht="15" customHeight="1" x14ac:dyDescent="0.25">
      <c r="A20" s="444" t="s">
        <v>638</v>
      </c>
      <c r="B20" s="445"/>
      <c r="C20" s="445"/>
      <c r="D20" s="919"/>
      <c r="E20" s="919"/>
      <c r="F20" s="910">
        <f t="shared" si="0"/>
        <v>0</v>
      </c>
      <c r="G20" s="910"/>
    </row>
    <row r="21" spans="1:7" ht="15" customHeight="1" x14ac:dyDescent="0.25">
      <c r="A21" s="444" t="s">
        <v>639</v>
      </c>
      <c r="B21" s="445"/>
      <c r="C21" s="445"/>
      <c r="D21" s="919"/>
      <c r="E21" s="919"/>
      <c r="F21" s="910">
        <f t="shared" si="0"/>
        <v>0</v>
      </c>
      <c r="G21" s="910"/>
    </row>
    <row r="22" spans="1:7" ht="15" customHeight="1" x14ac:dyDescent="0.25">
      <c r="A22" s="444" t="s">
        <v>640</v>
      </c>
      <c r="B22" s="441">
        <f>SUM(B23:B28)</f>
        <v>10109200</v>
      </c>
      <c r="C22" s="441">
        <f>SUM(C23:C28)</f>
        <v>10108800</v>
      </c>
      <c r="D22" s="913">
        <f>SUM(D23:D28)</f>
        <v>5329334.8499999996</v>
      </c>
      <c r="E22" s="913"/>
      <c r="F22" s="910">
        <f t="shared" si="0"/>
        <v>0.527197575379867</v>
      </c>
      <c r="G22" s="910"/>
    </row>
    <row r="23" spans="1:7" ht="15" customHeight="1" x14ac:dyDescent="0.25">
      <c r="A23" s="444" t="s">
        <v>641</v>
      </c>
      <c r="B23" s="446">
        <v>8814400</v>
      </c>
      <c r="C23" s="446">
        <v>8814400</v>
      </c>
      <c r="D23" s="919">
        <v>4470381.18</v>
      </c>
      <c r="E23" s="919"/>
      <c r="F23" s="910">
        <f t="shared" si="0"/>
        <v>0.50716795017244509</v>
      </c>
      <c r="G23" s="910"/>
    </row>
    <row r="24" spans="1:7" ht="15" customHeight="1" x14ac:dyDescent="0.25">
      <c r="A24" s="444" t="s">
        <v>642</v>
      </c>
      <c r="B24" s="446"/>
      <c r="C24" s="446"/>
      <c r="D24" s="919"/>
      <c r="E24" s="919"/>
      <c r="F24" s="910">
        <f t="shared" si="0"/>
        <v>0</v>
      </c>
      <c r="G24" s="910"/>
    </row>
    <row r="25" spans="1:7" ht="15" customHeight="1" x14ac:dyDescent="0.25">
      <c r="A25" s="444" t="s">
        <v>643</v>
      </c>
      <c r="B25" s="446">
        <v>69000</v>
      </c>
      <c r="C25" s="446">
        <v>69000</v>
      </c>
      <c r="D25" s="919">
        <v>63613.43</v>
      </c>
      <c r="E25" s="919"/>
      <c r="F25" s="910">
        <f t="shared" si="0"/>
        <v>0.92193376811594208</v>
      </c>
      <c r="G25" s="910"/>
    </row>
    <row r="26" spans="1:7" ht="15" customHeight="1" x14ac:dyDescent="0.25">
      <c r="A26" s="444" t="s">
        <v>644</v>
      </c>
      <c r="B26" s="446">
        <v>858400</v>
      </c>
      <c r="C26" s="446">
        <v>858400</v>
      </c>
      <c r="D26" s="919">
        <v>756340.67</v>
      </c>
      <c r="E26" s="919"/>
      <c r="F26" s="910">
        <f t="shared" si="0"/>
        <v>0.88110516076421252</v>
      </c>
      <c r="G26" s="910"/>
    </row>
    <row r="27" spans="1:7" ht="15" customHeight="1" x14ac:dyDescent="0.25">
      <c r="A27" s="444" t="s">
        <v>645</v>
      </c>
      <c r="B27" s="446"/>
      <c r="C27" s="446"/>
      <c r="D27" s="919">
        <v>0</v>
      </c>
      <c r="E27" s="919"/>
      <c r="F27" s="910">
        <f t="shared" si="0"/>
        <v>0</v>
      </c>
      <c r="G27" s="910"/>
    </row>
    <row r="28" spans="1:7" ht="15" customHeight="1" x14ac:dyDescent="0.25">
      <c r="A28" s="444" t="s">
        <v>646</v>
      </c>
      <c r="B28" s="441">
        <f>SUM(B29:B30)</f>
        <v>367400</v>
      </c>
      <c r="C28" s="441">
        <f>SUM(C29:C30)</f>
        <v>367000</v>
      </c>
      <c r="D28" s="913">
        <f>SUM(D29:D30)</f>
        <v>38999.57</v>
      </c>
      <c r="E28" s="913"/>
      <c r="F28" s="910">
        <f t="shared" si="0"/>
        <v>0.1062658583106267</v>
      </c>
      <c r="G28" s="910"/>
    </row>
    <row r="29" spans="1:7" ht="15" customHeight="1" x14ac:dyDescent="0.25">
      <c r="A29" s="444" t="s">
        <v>647</v>
      </c>
      <c r="B29" s="446"/>
      <c r="C29" s="446"/>
      <c r="D29" s="919"/>
      <c r="E29" s="919"/>
      <c r="F29" s="910">
        <f t="shared" si="0"/>
        <v>0</v>
      </c>
      <c r="G29" s="910"/>
    </row>
    <row r="30" spans="1:7" ht="15" customHeight="1" x14ac:dyDescent="0.25">
      <c r="A30" s="444" t="s">
        <v>648</v>
      </c>
      <c r="B30" s="446">
        <v>367400</v>
      </c>
      <c r="C30" s="446">
        <v>367000</v>
      </c>
      <c r="D30" s="919">
        <v>38999.57</v>
      </c>
      <c r="E30" s="919"/>
      <c r="F30" s="910">
        <f t="shared" si="0"/>
        <v>0.1062658583106267</v>
      </c>
      <c r="G30" s="910"/>
    </row>
    <row r="31" spans="1:7" ht="15" customHeight="1" x14ac:dyDescent="0.25">
      <c r="A31" s="447" t="s">
        <v>649</v>
      </c>
      <c r="B31" s="448">
        <f>+B22+B13</f>
        <v>10449100</v>
      </c>
      <c r="C31" s="448">
        <f>+C22+C13</f>
        <v>10115100</v>
      </c>
      <c r="D31" s="911">
        <f>+D22+D13</f>
        <v>5329334.8499999996</v>
      </c>
      <c r="E31" s="911"/>
      <c r="F31" s="920">
        <f t="shared" si="0"/>
        <v>0.52686922027463889</v>
      </c>
      <c r="G31" s="920"/>
    </row>
    <row r="32" spans="1:7" ht="2.4500000000000002" customHeight="1" x14ac:dyDescent="0.25">
      <c r="A32" s="451"/>
      <c r="B32" s="452"/>
      <c r="C32" s="451"/>
      <c r="D32" s="451"/>
      <c r="E32" s="451"/>
      <c r="F32" s="451"/>
      <c r="G32" s="451"/>
    </row>
    <row r="33" spans="1:7" ht="15" customHeight="1" x14ac:dyDescent="0.25">
      <c r="A33" s="914" t="s">
        <v>650</v>
      </c>
      <c r="B33" s="433" t="s">
        <v>24</v>
      </c>
      <c r="C33" s="433" t="s">
        <v>24</v>
      </c>
      <c r="D33" s="885" t="s">
        <v>25</v>
      </c>
      <c r="E33" s="885"/>
      <c r="F33" s="885"/>
      <c r="G33" s="885"/>
    </row>
    <row r="34" spans="1:7" ht="15" customHeight="1" x14ac:dyDescent="0.25">
      <c r="A34" s="914"/>
      <c r="B34" s="435" t="s">
        <v>28</v>
      </c>
      <c r="C34" s="435" t="s">
        <v>29</v>
      </c>
      <c r="D34" s="915" t="s">
        <v>32</v>
      </c>
      <c r="E34" s="915"/>
      <c r="F34" s="916" t="s">
        <v>31</v>
      </c>
      <c r="G34" s="916"/>
    </row>
    <row r="35" spans="1:7" ht="15" customHeight="1" x14ac:dyDescent="0.25">
      <c r="A35" s="914"/>
      <c r="B35" s="437"/>
      <c r="C35" s="438" t="s">
        <v>36</v>
      </c>
      <c r="D35" s="917" t="s">
        <v>113</v>
      </c>
      <c r="E35" s="917"/>
      <c r="F35" s="918" t="s">
        <v>651</v>
      </c>
      <c r="G35" s="918"/>
    </row>
    <row r="36" spans="1:7" ht="15" customHeight="1" x14ac:dyDescent="0.25">
      <c r="A36" s="453" t="s">
        <v>652</v>
      </c>
      <c r="B36" s="442">
        <f>SUM(B37:B40)</f>
        <v>2092200</v>
      </c>
      <c r="C36" s="442">
        <f>SUM(C37:C40)</f>
        <v>2092200</v>
      </c>
      <c r="D36" s="913">
        <f>SUM(D37:D40)</f>
        <v>1212225.0900000001</v>
      </c>
      <c r="E36" s="913"/>
      <c r="F36" s="910">
        <f t="shared" ref="F36:F44" si="1">IF(C36="",0,IF(C36=0,0,D36/C36))</f>
        <v>0.57940210782907953</v>
      </c>
      <c r="G36" s="910"/>
    </row>
    <row r="37" spans="1:7" ht="15" customHeight="1" x14ac:dyDescent="0.25">
      <c r="A37" s="453" t="s">
        <v>653</v>
      </c>
      <c r="B37" s="454">
        <v>2091000</v>
      </c>
      <c r="C37" s="455">
        <v>2091000</v>
      </c>
      <c r="D37" s="909">
        <v>810014.38</v>
      </c>
      <c r="E37" s="909"/>
      <c r="F37" s="910">
        <f t="shared" si="1"/>
        <v>0.38738133907221428</v>
      </c>
      <c r="G37" s="910"/>
    </row>
    <row r="38" spans="1:7" ht="15" customHeight="1" x14ac:dyDescent="0.25">
      <c r="A38" s="453" t="s">
        <v>654</v>
      </c>
      <c r="B38" s="454"/>
      <c r="C38" s="455"/>
      <c r="D38" s="909"/>
      <c r="E38" s="909"/>
      <c r="F38" s="910">
        <f t="shared" si="1"/>
        <v>0</v>
      </c>
      <c r="G38" s="910"/>
    </row>
    <row r="39" spans="1:7" ht="15" customHeight="1" x14ac:dyDescent="0.25">
      <c r="A39" s="453" t="s">
        <v>655</v>
      </c>
      <c r="B39" s="454"/>
      <c r="C39" s="455"/>
      <c r="D39" s="909"/>
      <c r="E39" s="909"/>
      <c r="F39" s="910">
        <f t="shared" si="1"/>
        <v>0</v>
      </c>
      <c r="G39" s="910"/>
    </row>
    <row r="40" spans="1:7" ht="15" customHeight="1" x14ac:dyDescent="0.25">
      <c r="A40" s="453" t="s">
        <v>656</v>
      </c>
      <c r="B40" s="454">
        <v>1200</v>
      </c>
      <c r="C40" s="455">
        <v>1200</v>
      </c>
      <c r="D40" s="909">
        <v>402210.71</v>
      </c>
      <c r="E40" s="909"/>
      <c r="F40" s="910">
        <f t="shared" si="1"/>
        <v>335.17559166666666</v>
      </c>
      <c r="G40" s="910"/>
    </row>
    <row r="41" spans="1:7" ht="15" customHeight="1" x14ac:dyDescent="0.25">
      <c r="A41" s="453" t="s">
        <v>657</v>
      </c>
      <c r="B41" s="454"/>
      <c r="C41" s="455"/>
      <c r="D41" s="909"/>
      <c r="E41" s="909"/>
      <c r="F41" s="910">
        <f t="shared" si="1"/>
        <v>0</v>
      </c>
      <c r="G41" s="910"/>
    </row>
    <row r="42" spans="1:7" ht="15" customHeight="1" x14ac:dyDescent="0.25">
      <c r="A42" s="456" t="s">
        <v>658</v>
      </c>
      <c r="B42" s="454"/>
      <c r="C42" s="455"/>
      <c r="D42" s="909"/>
      <c r="E42" s="909"/>
      <c r="F42" s="910">
        <f t="shared" si="1"/>
        <v>0</v>
      </c>
      <c r="G42" s="910"/>
    </row>
    <row r="43" spans="1:7" ht="15" customHeight="1" x14ac:dyDescent="0.25">
      <c r="A43" s="457" t="s">
        <v>659</v>
      </c>
      <c r="B43" s="458"/>
      <c r="C43" s="459"/>
      <c r="D43" s="909"/>
      <c r="E43" s="909"/>
      <c r="F43" s="910">
        <f t="shared" si="1"/>
        <v>0</v>
      </c>
      <c r="G43" s="910"/>
    </row>
    <row r="44" spans="1:7" ht="15" customHeight="1" x14ac:dyDescent="0.25">
      <c r="A44" s="460" t="s">
        <v>660</v>
      </c>
      <c r="B44" s="449">
        <f>+B43+B42+B41+B36</f>
        <v>2092200</v>
      </c>
      <c r="C44" s="449">
        <f>+C43+C42+C41+C36</f>
        <v>2092200</v>
      </c>
      <c r="D44" s="911">
        <f>+D43+D42+D41+D36</f>
        <v>1212225.0900000001</v>
      </c>
      <c r="E44" s="911"/>
      <c r="F44" s="912">
        <f t="shared" si="1"/>
        <v>0.57940210782907953</v>
      </c>
      <c r="G44" s="912"/>
    </row>
    <row r="45" spans="1:7" ht="2.4500000000000002" customHeight="1" x14ac:dyDescent="0.25">
      <c r="A45" s="452"/>
      <c r="B45" s="460"/>
      <c r="C45" s="460"/>
      <c r="D45" s="460"/>
      <c r="E45" s="460"/>
      <c r="F45" s="461"/>
      <c r="G45" s="461"/>
    </row>
    <row r="46" spans="1:7" ht="15" customHeight="1" x14ac:dyDescent="0.25">
      <c r="A46" s="906" t="s">
        <v>661</v>
      </c>
      <c r="B46" s="433" t="s">
        <v>107</v>
      </c>
      <c r="C46" s="433" t="s">
        <v>107</v>
      </c>
      <c r="D46" s="885" t="s">
        <v>109</v>
      </c>
      <c r="E46" s="885"/>
      <c r="F46" s="885" t="s">
        <v>110</v>
      </c>
      <c r="G46" s="885"/>
    </row>
    <row r="47" spans="1:7" ht="15" customHeight="1" x14ac:dyDescent="0.25">
      <c r="A47" s="906"/>
      <c r="B47" s="435" t="s">
        <v>28</v>
      </c>
      <c r="C47" s="435" t="s">
        <v>29</v>
      </c>
      <c r="D47" s="433" t="s">
        <v>32</v>
      </c>
      <c r="E47" s="462" t="s">
        <v>31</v>
      </c>
      <c r="F47" s="433" t="s">
        <v>32</v>
      </c>
      <c r="G47" s="462" t="s">
        <v>31</v>
      </c>
    </row>
    <row r="48" spans="1:7" ht="15" customHeight="1" x14ac:dyDescent="0.25">
      <c r="A48" s="463" t="s">
        <v>662</v>
      </c>
      <c r="B48" s="437"/>
      <c r="C48" s="438" t="s">
        <v>114</v>
      </c>
      <c r="D48" s="439" t="s">
        <v>568</v>
      </c>
      <c r="E48" s="464" t="s">
        <v>663</v>
      </c>
      <c r="F48" s="439" t="s">
        <v>116</v>
      </c>
      <c r="G48" s="464" t="s">
        <v>664</v>
      </c>
    </row>
    <row r="49" spans="1:7" ht="15" customHeight="1" x14ac:dyDescent="0.25">
      <c r="A49" s="465" t="s">
        <v>665</v>
      </c>
      <c r="B49" s="466">
        <f>SUM(B50:B52)</f>
        <v>3446005</v>
      </c>
      <c r="C49" s="466">
        <f>SUM(C50:C52)</f>
        <v>4868929.93</v>
      </c>
      <c r="D49" s="466">
        <f>SUM(D50:D52)</f>
        <v>799059.6</v>
      </c>
      <c r="E49" s="467">
        <f t="shared" ref="E49:E57" si="2">IF($C49="",0,IF($C49=0,0,D49/$C49))</f>
        <v>0.16411400687378552</v>
      </c>
      <c r="F49" s="466">
        <f>SUM(F50:F52)</f>
        <v>1681433.4</v>
      </c>
      <c r="G49" s="467">
        <f t="shared" ref="G49:G57" si="3">IF($C49="",0,IF($C49=0,0,F49/$C49))</f>
        <v>0.34533941218579006</v>
      </c>
    </row>
    <row r="50" spans="1:7" ht="15" customHeight="1" x14ac:dyDescent="0.25">
      <c r="A50" s="451" t="s">
        <v>353</v>
      </c>
      <c r="B50" s="468">
        <v>736460</v>
      </c>
      <c r="C50" s="468">
        <v>1010980</v>
      </c>
      <c r="D50" s="468">
        <v>792000</v>
      </c>
      <c r="E50" s="467">
        <f t="shared" si="2"/>
        <v>0.78339828681081725</v>
      </c>
      <c r="F50" s="468">
        <v>360085.94</v>
      </c>
      <c r="G50" s="467">
        <f t="shared" si="3"/>
        <v>0.35617513699578629</v>
      </c>
    </row>
    <row r="51" spans="1:7" ht="15" customHeight="1" x14ac:dyDescent="0.25">
      <c r="A51" s="451" t="s">
        <v>666</v>
      </c>
      <c r="B51" s="468"/>
      <c r="C51" s="468"/>
      <c r="D51" s="468"/>
      <c r="E51" s="467">
        <f t="shared" si="2"/>
        <v>0</v>
      </c>
      <c r="F51" s="468"/>
      <c r="G51" s="467">
        <f t="shared" si="3"/>
        <v>0</v>
      </c>
    </row>
    <row r="52" spans="1:7" ht="15" customHeight="1" x14ac:dyDescent="0.25">
      <c r="A52" s="451" t="s">
        <v>355</v>
      </c>
      <c r="B52" s="468">
        <v>2709545</v>
      </c>
      <c r="C52" s="468">
        <v>3857949.93</v>
      </c>
      <c r="D52" s="468">
        <v>7059.6</v>
      </c>
      <c r="E52" s="467">
        <f t="shared" si="2"/>
        <v>1.8298837797513874E-3</v>
      </c>
      <c r="F52" s="468">
        <v>1321347.46</v>
      </c>
      <c r="G52" s="467">
        <f t="shared" si="3"/>
        <v>0.34249989864435587</v>
      </c>
    </row>
    <row r="53" spans="1:7" ht="15" customHeight="1" x14ac:dyDescent="0.25">
      <c r="A53" s="451" t="s">
        <v>570</v>
      </c>
      <c r="B53" s="442">
        <f>SUM(B54:B56)</f>
        <v>0</v>
      </c>
      <c r="C53" s="442">
        <f>SUM(C54:C56)</f>
        <v>0</v>
      </c>
      <c r="D53" s="442">
        <f>SUM(D54:D56)</f>
        <v>0</v>
      </c>
      <c r="E53" s="467">
        <f t="shared" si="2"/>
        <v>0</v>
      </c>
      <c r="F53" s="442">
        <f>SUM(F54:F56)</f>
        <v>385923.66</v>
      </c>
      <c r="G53" s="467">
        <f t="shared" si="3"/>
        <v>0</v>
      </c>
    </row>
    <row r="54" spans="1:7" ht="15" customHeight="1" x14ac:dyDescent="0.25">
      <c r="A54" s="427" t="s">
        <v>667</v>
      </c>
      <c r="B54" s="468"/>
      <c r="C54" s="468"/>
      <c r="D54" s="468"/>
      <c r="E54" s="467">
        <f t="shared" si="2"/>
        <v>0</v>
      </c>
      <c r="F54" s="468">
        <v>385923.66</v>
      </c>
      <c r="G54" s="467">
        <f t="shared" si="3"/>
        <v>0</v>
      </c>
    </row>
    <row r="55" spans="1:7" ht="15" customHeight="1" x14ac:dyDescent="0.25">
      <c r="A55" s="427" t="s">
        <v>358</v>
      </c>
      <c r="B55" s="468"/>
      <c r="C55" s="468"/>
      <c r="D55" s="468"/>
      <c r="E55" s="467">
        <f t="shared" si="2"/>
        <v>0</v>
      </c>
      <c r="F55" s="468"/>
      <c r="G55" s="467">
        <f t="shared" si="3"/>
        <v>0</v>
      </c>
    </row>
    <row r="56" spans="1:7" ht="15" customHeight="1" x14ac:dyDescent="0.25">
      <c r="A56" s="427" t="s">
        <v>668</v>
      </c>
      <c r="B56" s="468"/>
      <c r="C56" s="468"/>
      <c r="D56" s="468"/>
      <c r="E56" s="467">
        <f t="shared" si="2"/>
        <v>0</v>
      </c>
      <c r="F56" s="468"/>
      <c r="G56" s="467">
        <f t="shared" si="3"/>
        <v>0</v>
      </c>
    </row>
    <row r="57" spans="1:7" ht="15" customHeight="1" x14ac:dyDescent="0.25">
      <c r="A57" s="469" t="s">
        <v>669</v>
      </c>
      <c r="B57" s="470">
        <f>+B53+B49</f>
        <v>3446005</v>
      </c>
      <c r="C57" s="470">
        <f>+C53+C49</f>
        <v>4868929.93</v>
      </c>
      <c r="D57" s="470">
        <f>+D53+D49</f>
        <v>799059.6</v>
      </c>
      <c r="E57" s="471">
        <f t="shared" si="2"/>
        <v>0.16411400687378552</v>
      </c>
      <c r="F57" s="470">
        <f>+F53+F49</f>
        <v>2067357.0599999998</v>
      </c>
      <c r="G57" s="450">
        <f t="shared" si="3"/>
        <v>0.42460193301652216</v>
      </c>
    </row>
    <row r="58" spans="1:7" ht="2.4500000000000002" customHeight="1" x14ac:dyDescent="0.25">
      <c r="A58" s="907"/>
      <c r="B58" s="907"/>
      <c r="C58" s="451"/>
      <c r="D58" s="451"/>
      <c r="E58" s="451"/>
      <c r="F58" s="461"/>
      <c r="G58" s="461"/>
    </row>
    <row r="59" spans="1:7" ht="15" customHeight="1" x14ac:dyDescent="0.25">
      <c r="A59" s="908" t="s">
        <v>670</v>
      </c>
      <c r="B59" s="433" t="s">
        <v>107</v>
      </c>
      <c r="C59" s="433" t="s">
        <v>107</v>
      </c>
      <c r="D59" s="885" t="s">
        <v>109</v>
      </c>
      <c r="E59" s="885"/>
      <c r="F59" s="885" t="s">
        <v>110</v>
      </c>
      <c r="G59" s="885"/>
    </row>
    <row r="60" spans="1:7" ht="15" customHeight="1" x14ac:dyDescent="0.25">
      <c r="A60" s="908"/>
      <c r="B60" s="435" t="s">
        <v>28</v>
      </c>
      <c r="C60" s="435" t="s">
        <v>29</v>
      </c>
      <c r="D60" s="433" t="s">
        <v>32</v>
      </c>
      <c r="E60" s="462" t="s">
        <v>31</v>
      </c>
      <c r="F60" s="433" t="s">
        <v>32</v>
      </c>
      <c r="G60" s="462" t="s">
        <v>31</v>
      </c>
    </row>
    <row r="61" spans="1:7" ht="15" customHeight="1" x14ac:dyDescent="0.25">
      <c r="A61" s="908"/>
      <c r="B61" s="473"/>
      <c r="C61" s="473"/>
      <c r="D61" s="439" t="s">
        <v>619</v>
      </c>
      <c r="E61" s="464" t="s">
        <v>671</v>
      </c>
      <c r="F61" s="439" t="s">
        <v>672</v>
      </c>
      <c r="G61" s="464" t="s">
        <v>673</v>
      </c>
    </row>
    <row r="62" spans="1:7" ht="15" customHeight="1" x14ac:dyDescent="0.25">
      <c r="A62" s="474" t="s">
        <v>674</v>
      </c>
      <c r="B62" s="475"/>
      <c r="C62" s="475"/>
      <c r="D62" s="475"/>
      <c r="E62" s="467">
        <f t="shared" ref="E62:E72" si="4">IF(D$57="",0,IF(D$57=0,0,D62/D$57))</f>
        <v>0</v>
      </c>
      <c r="F62" s="475"/>
      <c r="G62" s="467">
        <f t="shared" ref="G62:G72" si="5">IF(F$57="",0,IF(F$57=0,0,F62/F$57))</f>
        <v>0</v>
      </c>
    </row>
    <row r="63" spans="1:7" ht="15" customHeight="1" x14ac:dyDescent="0.25">
      <c r="A63" s="476" t="s">
        <v>675</v>
      </c>
      <c r="B63" s="468"/>
      <c r="C63" s="468"/>
      <c r="D63" s="468"/>
      <c r="E63" s="467">
        <f t="shared" si="4"/>
        <v>0</v>
      </c>
      <c r="F63" s="468"/>
      <c r="G63" s="467">
        <f t="shared" si="5"/>
        <v>0</v>
      </c>
    </row>
    <row r="64" spans="1:7" ht="15" customHeight="1" x14ac:dyDescent="0.25">
      <c r="A64" s="476" t="s">
        <v>676</v>
      </c>
      <c r="B64" s="442">
        <f>SUM(B65:B67)</f>
        <v>0</v>
      </c>
      <c r="C64" s="442">
        <f>SUM(C65:C67)</f>
        <v>0</v>
      </c>
      <c r="D64" s="442">
        <f>SUM(D65:D67)</f>
        <v>0</v>
      </c>
      <c r="E64" s="467">
        <f t="shared" si="4"/>
        <v>0</v>
      </c>
      <c r="F64" s="442">
        <f>SUM(F65:F67)</f>
        <v>0</v>
      </c>
      <c r="G64" s="467">
        <f t="shared" si="5"/>
        <v>0</v>
      </c>
    </row>
    <row r="65" spans="1:7" ht="15" customHeight="1" x14ac:dyDescent="0.25">
      <c r="A65" s="456" t="s">
        <v>677</v>
      </c>
      <c r="B65" s="468"/>
      <c r="C65" s="468"/>
      <c r="D65" s="468"/>
      <c r="E65" s="467">
        <f t="shared" si="4"/>
        <v>0</v>
      </c>
      <c r="F65" s="468"/>
      <c r="G65" s="467">
        <f t="shared" si="5"/>
        <v>0</v>
      </c>
    </row>
    <row r="66" spans="1:7" ht="15" customHeight="1" x14ac:dyDescent="0.25">
      <c r="A66" s="456" t="s">
        <v>678</v>
      </c>
      <c r="B66" s="468"/>
      <c r="C66" s="468"/>
      <c r="D66" s="468"/>
      <c r="E66" s="467">
        <f t="shared" si="4"/>
        <v>0</v>
      </c>
      <c r="F66" s="468"/>
      <c r="G66" s="467">
        <f t="shared" si="5"/>
        <v>0</v>
      </c>
    </row>
    <row r="67" spans="1:7" ht="15" customHeight="1" x14ac:dyDescent="0.25">
      <c r="A67" s="477" t="s">
        <v>679</v>
      </c>
      <c r="B67" s="468"/>
      <c r="C67" s="468"/>
      <c r="D67" s="468"/>
      <c r="E67" s="467">
        <f t="shared" si="4"/>
        <v>0</v>
      </c>
      <c r="F67" s="468"/>
      <c r="G67" s="467">
        <f t="shared" si="5"/>
        <v>0</v>
      </c>
    </row>
    <row r="68" spans="1:7" ht="15" customHeight="1" x14ac:dyDescent="0.25">
      <c r="A68" s="478" t="s">
        <v>680</v>
      </c>
      <c r="B68" s="468"/>
      <c r="C68" s="468"/>
      <c r="D68" s="468"/>
      <c r="E68" s="467">
        <f t="shared" si="4"/>
        <v>0</v>
      </c>
      <c r="F68" s="468"/>
      <c r="G68" s="467">
        <f t="shared" si="5"/>
        <v>0</v>
      </c>
    </row>
    <row r="69" spans="1:7" ht="15" customHeight="1" x14ac:dyDescent="0.25">
      <c r="A69" s="479" t="s">
        <v>681</v>
      </c>
      <c r="B69" s="468"/>
      <c r="C69" s="468"/>
      <c r="D69" s="468"/>
      <c r="E69" s="467">
        <f t="shared" si="4"/>
        <v>0</v>
      </c>
      <c r="F69" s="468"/>
      <c r="G69" s="467">
        <f t="shared" si="5"/>
        <v>0</v>
      </c>
    </row>
    <row r="70" spans="1:7" ht="15" customHeight="1" x14ac:dyDescent="0.25">
      <c r="A70" s="480" t="s">
        <v>682</v>
      </c>
      <c r="B70" s="468"/>
      <c r="C70" s="468"/>
      <c r="D70" s="468"/>
      <c r="E70" s="467">
        <f t="shared" si="4"/>
        <v>0</v>
      </c>
      <c r="F70" s="468"/>
      <c r="G70" s="467">
        <f t="shared" si="5"/>
        <v>0</v>
      </c>
    </row>
    <row r="71" spans="1:7" ht="24.95" customHeight="1" x14ac:dyDescent="0.25">
      <c r="A71" s="481" t="s">
        <v>683</v>
      </c>
      <c r="B71" s="468"/>
      <c r="C71" s="468"/>
      <c r="D71" s="468"/>
      <c r="E71" s="467">
        <f t="shared" si="4"/>
        <v>0</v>
      </c>
      <c r="F71" s="468"/>
      <c r="G71" s="467">
        <f t="shared" si="5"/>
        <v>0</v>
      </c>
    </row>
    <row r="72" spans="1:7" ht="15" customHeight="1" x14ac:dyDescent="0.25">
      <c r="A72" s="482" t="s">
        <v>684</v>
      </c>
      <c r="B72" s="483">
        <f>+B62+B63+B64+B68+B69+B70+B71</f>
        <v>0</v>
      </c>
      <c r="C72" s="483">
        <f>+C62+C63+C64+C68+C69+C70+C71</f>
        <v>0</v>
      </c>
      <c r="D72" s="483">
        <f>+D62+D63+D64+D68+D69+D70+D71</f>
        <v>0</v>
      </c>
      <c r="E72" s="450">
        <f t="shared" si="4"/>
        <v>0</v>
      </c>
      <c r="F72" s="483">
        <f>+F62+F63+F64+F68+F69+F70+F71</f>
        <v>0</v>
      </c>
      <c r="G72" s="450">
        <f t="shared" si="5"/>
        <v>0</v>
      </c>
    </row>
    <row r="73" spans="1:7" ht="2.4500000000000002" customHeight="1" x14ac:dyDescent="0.25">
      <c r="A73" s="484"/>
      <c r="B73" s="484"/>
      <c r="C73" s="484"/>
      <c r="D73" s="484"/>
      <c r="E73" s="485"/>
      <c r="F73" s="486"/>
      <c r="G73" s="487"/>
    </row>
    <row r="74" spans="1:7" ht="15" customHeight="1" x14ac:dyDescent="0.25">
      <c r="A74" s="488" t="s">
        <v>685</v>
      </c>
      <c r="B74" s="489">
        <f>+B57-B72</f>
        <v>3446005</v>
      </c>
      <c r="C74" s="489">
        <f>+C57-C72</f>
        <v>4868929.93</v>
      </c>
      <c r="D74" s="489">
        <f>+D57-D72</f>
        <v>799059.6</v>
      </c>
      <c r="E74" s="450">
        <f>IF(D$57="",0,IF(D$57=0,0,D74/D$57))</f>
        <v>1</v>
      </c>
      <c r="F74" s="490">
        <f>+F57-F72</f>
        <v>2067357.0599999998</v>
      </c>
      <c r="G74" s="450">
        <f>IF(F$57="",0,IF(F$57=0,0,F74/F$57))</f>
        <v>1</v>
      </c>
    </row>
    <row r="75" spans="1:7" ht="2.4500000000000002" customHeight="1" x14ac:dyDescent="0.25">
      <c r="A75" s="491"/>
      <c r="B75" s="465"/>
      <c r="C75" s="429"/>
      <c r="D75" s="451"/>
      <c r="E75" s="451"/>
      <c r="F75" s="461"/>
      <c r="G75" s="461"/>
    </row>
    <row r="76" spans="1:7" ht="30.75" customHeight="1" x14ac:dyDescent="0.25">
      <c r="A76" s="902" t="s">
        <v>686</v>
      </c>
      <c r="B76" s="902"/>
      <c r="C76" s="902"/>
      <c r="D76" s="902"/>
      <c r="E76" s="902"/>
      <c r="F76" s="903">
        <f>IF(D31="",0,IF(D31=0,0,D74/D31))</f>
        <v>0.14993608442524492</v>
      </c>
      <c r="G76" s="903"/>
    </row>
    <row r="77" spans="1:7" ht="2.4500000000000002" customHeight="1" x14ac:dyDescent="0.25">
      <c r="A77" s="488"/>
      <c r="B77" s="488"/>
      <c r="C77" s="488"/>
      <c r="D77" s="488"/>
      <c r="E77" s="453"/>
      <c r="F77" s="487"/>
      <c r="G77" s="487"/>
    </row>
    <row r="78" spans="1:7" ht="15" customHeight="1" x14ac:dyDescent="0.25">
      <c r="A78" s="902" t="s">
        <v>687</v>
      </c>
      <c r="B78" s="902"/>
      <c r="C78" s="902"/>
      <c r="D78" s="902"/>
      <c r="E78" s="902"/>
      <c r="F78" s="904">
        <f>(F76-0.15)*D31</f>
        <v>-340.6274999999992</v>
      </c>
      <c r="G78" s="904"/>
    </row>
    <row r="79" spans="1:7" ht="2.4500000000000002" customHeight="1" x14ac:dyDescent="0.25">
      <c r="A79" s="492"/>
      <c r="B79" s="492"/>
      <c r="C79" s="492"/>
      <c r="D79" s="492"/>
      <c r="E79" s="453"/>
      <c r="F79" s="487"/>
      <c r="G79" s="487"/>
    </row>
    <row r="80" spans="1:7" ht="18" customHeight="1" x14ac:dyDescent="0.25">
      <c r="A80" s="905" t="s">
        <v>688</v>
      </c>
      <c r="B80" s="905"/>
      <c r="C80" s="891" t="s">
        <v>689</v>
      </c>
      <c r="D80" s="905" t="s">
        <v>690</v>
      </c>
      <c r="E80" s="905" t="s">
        <v>691</v>
      </c>
      <c r="F80" s="905" t="s">
        <v>692</v>
      </c>
      <c r="G80" s="891" t="s">
        <v>693</v>
      </c>
    </row>
    <row r="81" spans="1:7" ht="18" customHeight="1" x14ac:dyDescent="0.25">
      <c r="A81" s="905"/>
      <c r="B81" s="905"/>
      <c r="C81" s="891"/>
      <c r="D81" s="905"/>
      <c r="E81" s="905"/>
      <c r="F81" s="905"/>
      <c r="G81" s="891"/>
    </row>
    <row r="82" spans="1:7" ht="15" customHeight="1" x14ac:dyDescent="0.25">
      <c r="A82" s="901" t="s">
        <v>694</v>
      </c>
      <c r="B82" s="901"/>
      <c r="C82" s="493"/>
      <c r="D82" s="494"/>
      <c r="E82" s="495"/>
      <c r="F82" s="496"/>
      <c r="G82" s="497"/>
    </row>
    <row r="83" spans="1:7" ht="15" customHeight="1" x14ac:dyDescent="0.25">
      <c r="A83" s="899" t="s">
        <v>695</v>
      </c>
      <c r="B83" s="899"/>
      <c r="C83" s="498"/>
      <c r="D83" s="499"/>
      <c r="E83" s="446"/>
      <c r="F83" s="500"/>
      <c r="G83" s="501"/>
    </row>
    <row r="84" spans="1:7" ht="15" customHeight="1" x14ac:dyDescent="0.25">
      <c r="A84" s="899" t="s">
        <v>696</v>
      </c>
      <c r="B84" s="899"/>
      <c r="C84" s="498"/>
      <c r="D84" s="499"/>
      <c r="E84" s="446"/>
      <c r="F84" s="500"/>
      <c r="G84" s="501"/>
    </row>
    <row r="85" spans="1:7" ht="15" customHeight="1" x14ac:dyDescent="0.25">
      <c r="A85" s="899" t="s">
        <v>697</v>
      </c>
      <c r="B85" s="899"/>
      <c r="C85" s="498"/>
      <c r="D85" s="499"/>
      <c r="E85" s="446"/>
      <c r="F85" s="500"/>
      <c r="G85" s="501"/>
    </row>
    <row r="86" spans="1:7" ht="15" customHeight="1" x14ac:dyDescent="0.25">
      <c r="A86" s="899" t="s">
        <v>698</v>
      </c>
      <c r="B86" s="899"/>
      <c r="C86" s="498"/>
      <c r="D86" s="499"/>
      <c r="E86" s="446"/>
      <c r="F86" s="500"/>
      <c r="G86" s="501"/>
    </row>
    <row r="87" spans="1:7" ht="15" customHeight="1" x14ac:dyDescent="0.25">
      <c r="A87" s="899" t="s">
        <v>699</v>
      </c>
      <c r="B87" s="899"/>
      <c r="C87" s="498"/>
      <c r="D87" s="499"/>
      <c r="E87" s="446"/>
      <c r="F87" s="500"/>
      <c r="G87" s="501"/>
    </row>
    <row r="88" spans="1:7" ht="15" customHeight="1" x14ac:dyDescent="0.25">
      <c r="A88" s="899" t="s">
        <v>700</v>
      </c>
      <c r="B88" s="899"/>
      <c r="C88" s="498"/>
      <c r="D88" s="499"/>
      <c r="E88" s="446"/>
      <c r="F88" s="500"/>
      <c r="G88" s="501"/>
    </row>
    <row r="89" spans="1:7" ht="15" customHeight="1" x14ac:dyDescent="0.25">
      <c r="A89" s="899" t="s">
        <v>701</v>
      </c>
      <c r="B89" s="899"/>
      <c r="C89" s="498"/>
      <c r="D89" s="499"/>
      <c r="E89" s="446"/>
      <c r="F89" s="500"/>
      <c r="G89" s="501"/>
    </row>
    <row r="90" spans="1:7" ht="15" customHeight="1" x14ac:dyDescent="0.25">
      <c r="A90" s="899" t="s">
        <v>702</v>
      </c>
      <c r="B90" s="899"/>
      <c r="C90" s="498"/>
      <c r="D90" s="499"/>
      <c r="E90" s="446"/>
      <c r="F90" s="500"/>
      <c r="G90" s="501"/>
    </row>
    <row r="91" spans="1:7" ht="15" customHeight="1" x14ac:dyDescent="0.25">
      <c r="A91" s="899" t="s">
        <v>703</v>
      </c>
      <c r="B91" s="899"/>
      <c r="C91" s="498"/>
      <c r="D91" s="499"/>
      <c r="E91" s="446"/>
      <c r="F91" s="500"/>
      <c r="G91" s="501"/>
    </row>
    <row r="92" spans="1:7" ht="15" customHeight="1" x14ac:dyDescent="0.25">
      <c r="A92" s="899" t="s">
        <v>704</v>
      </c>
      <c r="B92" s="899"/>
      <c r="C92" s="498"/>
      <c r="D92" s="499"/>
      <c r="E92" s="502"/>
      <c r="F92" s="503"/>
      <c r="G92" s="501"/>
    </row>
    <row r="93" spans="1:7" ht="15" customHeight="1" x14ac:dyDescent="0.25">
      <c r="A93" s="900" t="s">
        <v>705</v>
      </c>
      <c r="B93" s="900"/>
      <c r="C93" s="504">
        <f>SUM(C82:C92)</f>
        <v>0</v>
      </c>
      <c r="D93" s="504">
        <f>SUM(D82:D92)</f>
        <v>0</v>
      </c>
      <c r="E93" s="504">
        <f>SUM(E82:E92)</f>
        <v>0</v>
      </c>
      <c r="F93" s="504">
        <f>SUM(F82:F92)</f>
        <v>0</v>
      </c>
      <c r="G93" s="505">
        <f>SUM(G82:G92)</f>
        <v>0</v>
      </c>
    </row>
    <row r="94" spans="1:7" ht="2.4500000000000002" customHeight="1" x14ac:dyDescent="0.25">
      <c r="A94" s="506"/>
      <c r="B94" s="451"/>
      <c r="C94" s="429"/>
      <c r="D94" s="451"/>
      <c r="E94" s="451"/>
      <c r="F94" s="461"/>
      <c r="G94" s="461"/>
    </row>
    <row r="95" spans="1:7" ht="8.1" customHeight="1" x14ac:dyDescent="0.25">
      <c r="A95" s="890" t="s">
        <v>706</v>
      </c>
      <c r="B95" s="890"/>
      <c r="C95" s="891" t="s">
        <v>707</v>
      </c>
      <c r="D95" s="891"/>
      <c r="E95" s="891"/>
      <c r="F95" s="891"/>
      <c r="G95" s="891"/>
    </row>
    <row r="96" spans="1:7" ht="8.1" customHeight="1" x14ac:dyDescent="0.25">
      <c r="A96" s="890"/>
      <c r="B96" s="890"/>
      <c r="C96" s="891"/>
      <c r="D96" s="891"/>
      <c r="E96" s="891"/>
      <c r="F96" s="891"/>
      <c r="G96" s="891"/>
    </row>
    <row r="97" spans="1:7" ht="12" customHeight="1" x14ac:dyDescent="0.25">
      <c r="A97" s="890"/>
      <c r="B97" s="890"/>
      <c r="C97" s="892" t="s">
        <v>708</v>
      </c>
      <c r="D97" s="893" t="s">
        <v>709</v>
      </c>
      <c r="E97" s="893"/>
      <c r="F97" s="893" t="s">
        <v>710</v>
      </c>
      <c r="G97" s="893"/>
    </row>
    <row r="98" spans="1:7" ht="12" customHeight="1" x14ac:dyDescent="0.25">
      <c r="A98" s="890"/>
      <c r="B98" s="890"/>
      <c r="C98" s="892"/>
      <c r="D98" s="893"/>
      <c r="E98" s="893"/>
      <c r="F98" s="893"/>
      <c r="G98" s="893"/>
    </row>
    <row r="99" spans="1:7" ht="15" customHeight="1" x14ac:dyDescent="0.25">
      <c r="A99" s="890"/>
      <c r="B99" s="890"/>
      <c r="C99" s="509"/>
      <c r="D99" s="894" t="s">
        <v>711</v>
      </c>
      <c r="E99" s="894"/>
      <c r="F99" s="895"/>
      <c r="G99" s="895"/>
    </row>
    <row r="100" spans="1:7" ht="15" customHeight="1" x14ac:dyDescent="0.25">
      <c r="A100" s="888" t="s">
        <v>712</v>
      </c>
      <c r="B100" s="888"/>
      <c r="C100" s="511"/>
      <c r="D100" s="898"/>
      <c r="E100" s="898"/>
      <c r="F100" s="898"/>
      <c r="G100" s="898"/>
    </row>
    <row r="101" spans="1:7" ht="15" customHeight="1" x14ac:dyDescent="0.25">
      <c r="A101" s="886" t="s">
        <v>713</v>
      </c>
      <c r="B101" s="886"/>
      <c r="C101" s="512"/>
      <c r="D101" s="896"/>
      <c r="E101" s="896"/>
      <c r="F101" s="896"/>
      <c r="G101" s="896"/>
    </row>
    <row r="102" spans="1:7" ht="15" customHeight="1" x14ac:dyDescent="0.25">
      <c r="A102" s="886" t="s">
        <v>714</v>
      </c>
      <c r="B102" s="886"/>
      <c r="C102" s="512"/>
      <c r="D102" s="896"/>
      <c r="E102" s="896"/>
      <c r="F102" s="896"/>
      <c r="G102" s="896"/>
    </row>
    <row r="103" spans="1:7" ht="15" customHeight="1" x14ac:dyDescent="0.25">
      <c r="A103" s="886" t="s">
        <v>715</v>
      </c>
      <c r="B103" s="886"/>
      <c r="C103" s="512"/>
      <c r="D103" s="896"/>
      <c r="E103" s="896"/>
      <c r="F103" s="896"/>
      <c r="G103" s="896"/>
    </row>
    <row r="104" spans="1:7" ht="15" customHeight="1" x14ac:dyDescent="0.25">
      <c r="A104" s="886" t="s">
        <v>716</v>
      </c>
      <c r="B104" s="886"/>
      <c r="C104" s="512"/>
      <c r="D104" s="896"/>
      <c r="E104" s="896"/>
      <c r="F104" s="896"/>
      <c r="G104" s="896"/>
    </row>
    <row r="105" spans="1:7" ht="15" customHeight="1" x14ac:dyDescent="0.25">
      <c r="A105" s="886" t="s">
        <v>717</v>
      </c>
      <c r="B105" s="886"/>
      <c r="C105" s="512"/>
      <c r="D105" s="896"/>
      <c r="E105" s="896"/>
      <c r="F105" s="896"/>
      <c r="G105" s="896"/>
    </row>
    <row r="106" spans="1:7" ht="15" customHeight="1" x14ac:dyDescent="0.25">
      <c r="A106" s="886" t="s">
        <v>718</v>
      </c>
      <c r="B106" s="886"/>
      <c r="C106" s="512"/>
      <c r="D106" s="896"/>
      <c r="E106" s="896"/>
      <c r="F106" s="896"/>
      <c r="G106" s="896"/>
    </row>
    <row r="107" spans="1:7" ht="15" customHeight="1" x14ac:dyDescent="0.25">
      <c r="A107" s="886" t="s">
        <v>719</v>
      </c>
      <c r="B107" s="886"/>
      <c r="C107" s="512"/>
      <c r="D107" s="896"/>
      <c r="E107" s="896"/>
      <c r="F107" s="896"/>
      <c r="G107" s="896"/>
    </row>
    <row r="108" spans="1:7" ht="15" customHeight="1" x14ac:dyDescent="0.25">
      <c r="A108" s="886" t="s">
        <v>720</v>
      </c>
      <c r="B108" s="886"/>
      <c r="C108" s="512"/>
      <c r="D108" s="896"/>
      <c r="E108" s="896"/>
      <c r="F108" s="896"/>
      <c r="G108" s="896"/>
    </row>
    <row r="109" spans="1:7" ht="15" customHeight="1" x14ac:dyDescent="0.25">
      <c r="A109" s="886" t="s">
        <v>721</v>
      </c>
      <c r="B109" s="886"/>
      <c r="C109" s="512"/>
      <c r="D109" s="896"/>
      <c r="E109" s="896"/>
      <c r="F109" s="896"/>
      <c r="G109" s="896"/>
    </row>
    <row r="110" spans="1:7" ht="15" customHeight="1" x14ac:dyDescent="0.25">
      <c r="A110" s="886" t="s">
        <v>722</v>
      </c>
      <c r="B110" s="886"/>
      <c r="C110" s="512"/>
      <c r="D110" s="896"/>
      <c r="E110" s="896"/>
      <c r="F110" s="896"/>
      <c r="G110" s="896"/>
    </row>
    <row r="111" spans="1:7" ht="15" customHeight="1" x14ac:dyDescent="0.25">
      <c r="A111" s="897" t="s">
        <v>723</v>
      </c>
      <c r="B111" s="897"/>
      <c r="C111" s="513">
        <f>SUM(C100:C110)</f>
        <v>0</v>
      </c>
      <c r="D111" s="884">
        <f>SUM(D100:D110)</f>
        <v>0</v>
      </c>
      <c r="E111" s="884"/>
      <c r="F111" s="884">
        <f>SUM(F100:F110)</f>
        <v>0</v>
      </c>
      <c r="G111" s="884"/>
    </row>
    <row r="112" spans="1:7" ht="2.4500000000000002" customHeight="1" x14ac:dyDescent="0.25">
      <c r="A112" s="451"/>
      <c r="B112" s="451"/>
      <c r="C112" s="451"/>
      <c r="D112" s="451"/>
      <c r="E112" s="451"/>
      <c r="F112" s="487"/>
      <c r="G112" s="461"/>
    </row>
    <row r="113" spans="1:7" ht="7.5" customHeight="1" x14ac:dyDescent="0.25">
      <c r="A113" s="890" t="s">
        <v>724</v>
      </c>
      <c r="B113" s="890"/>
      <c r="C113" s="891" t="s">
        <v>725</v>
      </c>
      <c r="D113" s="891"/>
      <c r="E113" s="891"/>
      <c r="F113" s="891"/>
      <c r="G113" s="891"/>
    </row>
    <row r="114" spans="1:7" ht="7.5" customHeight="1" x14ac:dyDescent="0.25">
      <c r="A114" s="890"/>
      <c r="B114" s="890"/>
      <c r="C114" s="891"/>
      <c r="D114" s="891"/>
      <c r="E114" s="891"/>
      <c r="F114" s="891"/>
      <c r="G114" s="891"/>
    </row>
    <row r="115" spans="1:7" ht="12" customHeight="1" x14ac:dyDescent="0.25">
      <c r="A115" s="890"/>
      <c r="B115" s="890"/>
      <c r="C115" s="892" t="s">
        <v>708</v>
      </c>
      <c r="D115" s="893" t="s">
        <v>709</v>
      </c>
      <c r="E115" s="893"/>
      <c r="F115" s="893" t="s">
        <v>710</v>
      </c>
      <c r="G115" s="893"/>
    </row>
    <row r="116" spans="1:7" ht="12" customHeight="1" x14ac:dyDescent="0.25">
      <c r="A116" s="890"/>
      <c r="B116" s="890"/>
      <c r="C116" s="892"/>
      <c r="D116" s="893"/>
      <c r="E116" s="893"/>
      <c r="F116" s="893"/>
      <c r="G116" s="893"/>
    </row>
    <row r="117" spans="1:7" ht="15" customHeight="1" x14ac:dyDescent="0.25">
      <c r="A117" s="890"/>
      <c r="B117" s="890"/>
      <c r="C117" s="509"/>
      <c r="D117" s="894" t="s">
        <v>726</v>
      </c>
      <c r="E117" s="894"/>
      <c r="F117" s="895"/>
      <c r="G117" s="895"/>
    </row>
    <row r="118" spans="1:7" ht="15" customHeight="1" x14ac:dyDescent="0.25">
      <c r="A118" s="888" t="s">
        <v>727</v>
      </c>
      <c r="B118" s="888"/>
      <c r="C118" s="514"/>
      <c r="D118" s="889"/>
      <c r="E118" s="889"/>
      <c r="F118" s="889"/>
      <c r="G118" s="889"/>
    </row>
    <row r="119" spans="1:7" ht="15" customHeight="1" x14ac:dyDescent="0.25">
      <c r="A119" s="886" t="s">
        <v>728</v>
      </c>
      <c r="B119" s="886"/>
      <c r="C119" s="515"/>
      <c r="D119" s="887"/>
      <c r="E119" s="887"/>
      <c r="F119" s="887"/>
      <c r="G119" s="887"/>
    </row>
    <row r="120" spans="1:7" ht="15" customHeight="1" x14ac:dyDescent="0.25">
      <c r="A120" s="886" t="s">
        <v>729</v>
      </c>
      <c r="B120" s="886"/>
      <c r="C120" s="515"/>
      <c r="D120" s="887"/>
      <c r="E120" s="887"/>
      <c r="F120" s="887"/>
      <c r="G120" s="887"/>
    </row>
    <row r="121" spans="1:7" ht="15" customHeight="1" x14ac:dyDescent="0.25">
      <c r="A121" s="886" t="s">
        <v>730</v>
      </c>
      <c r="B121" s="886"/>
      <c r="C121" s="515"/>
      <c r="D121" s="887"/>
      <c r="E121" s="887"/>
      <c r="F121" s="887"/>
      <c r="G121" s="887"/>
    </row>
    <row r="122" spans="1:7" ht="15" customHeight="1" x14ac:dyDescent="0.25">
      <c r="A122" s="886" t="s">
        <v>731</v>
      </c>
      <c r="B122" s="886"/>
      <c r="C122" s="515"/>
      <c r="D122" s="887"/>
      <c r="E122" s="887"/>
      <c r="F122" s="887"/>
      <c r="G122" s="887"/>
    </row>
    <row r="123" spans="1:7" ht="15" customHeight="1" x14ac:dyDescent="0.25">
      <c r="A123" s="886" t="s">
        <v>732</v>
      </c>
      <c r="B123" s="886"/>
      <c r="C123" s="515"/>
      <c r="D123" s="887"/>
      <c r="E123" s="887"/>
      <c r="F123" s="887"/>
      <c r="G123" s="887"/>
    </row>
    <row r="124" spans="1:7" ht="15" customHeight="1" x14ac:dyDescent="0.25">
      <c r="A124" s="886" t="s">
        <v>733</v>
      </c>
      <c r="B124" s="886"/>
      <c r="C124" s="515"/>
      <c r="D124" s="887"/>
      <c r="E124" s="887"/>
      <c r="F124" s="887"/>
      <c r="G124" s="887"/>
    </row>
    <row r="125" spans="1:7" ht="15" customHeight="1" x14ac:dyDescent="0.25">
      <c r="A125" s="886" t="s">
        <v>734</v>
      </c>
      <c r="B125" s="886"/>
      <c r="C125" s="515"/>
      <c r="D125" s="887"/>
      <c r="E125" s="887"/>
      <c r="F125" s="887"/>
      <c r="G125" s="887"/>
    </row>
    <row r="126" spans="1:7" ht="15" customHeight="1" x14ac:dyDescent="0.25">
      <c r="A126" s="886" t="s">
        <v>735</v>
      </c>
      <c r="B126" s="886"/>
      <c r="C126" s="515"/>
      <c r="D126" s="887"/>
      <c r="E126" s="887"/>
      <c r="F126" s="887"/>
      <c r="G126" s="887"/>
    </row>
    <row r="127" spans="1:7" ht="15" customHeight="1" x14ac:dyDescent="0.25">
      <c r="A127" s="886" t="s">
        <v>736</v>
      </c>
      <c r="B127" s="886"/>
      <c r="C127" s="515"/>
      <c r="D127" s="887"/>
      <c r="E127" s="887"/>
      <c r="F127" s="887"/>
      <c r="G127" s="887"/>
    </row>
    <row r="128" spans="1:7" ht="15" customHeight="1" x14ac:dyDescent="0.25">
      <c r="A128" s="883" t="s">
        <v>737</v>
      </c>
      <c r="B128" s="883"/>
      <c r="C128" s="513">
        <f>SUM(C118:C127)</f>
        <v>0</v>
      </c>
      <c r="D128" s="884">
        <f>SUM(D118:D127)</f>
        <v>0</v>
      </c>
      <c r="E128" s="884"/>
      <c r="F128" s="884">
        <f>SUM(F118:F127)</f>
        <v>0</v>
      </c>
      <c r="G128" s="884"/>
    </row>
    <row r="129" spans="1:7" ht="2.4500000000000002" customHeight="1" x14ac:dyDescent="0.25">
      <c r="A129" s="451"/>
      <c r="B129" s="472"/>
      <c r="C129" s="516"/>
      <c r="D129" s="451"/>
      <c r="E129" s="451"/>
      <c r="F129" s="461"/>
      <c r="G129" s="461"/>
    </row>
    <row r="130" spans="1:7" ht="15" customHeight="1" x14ac:dyDescent="0.25">
      <c r="A130" s="517" t="s">
        <v>661</v>
      </c>
      <c r="B130" s="433" t="s">
        <v>107</v>
      </c>
      <c r="C130" s="433" t="s">
        <v>107</v>
      </c>
      <c r="D130" s="885" t="s">
        <v>109</v>
      </c>
      <c r="E130" s="885"/>
      <c r="F130" s="885" t="s">
        <v>110</v>
      </c>
      <c r="G130" s="885"/>
    </row>
    <row r="131" spans="1:7" ht="15" customHeight="1" x14ac:dyDescent="0.25">
      <c r="A131" s="463" t="s">
        <v>738</v>
      </c>
      <c r="B131" s="435" t="s">
        <v>28</v>
      </c>
      <c r="C131" s="435" t="s">
        <v>29</v>
      </c>
      <c r="D131" s="433" t="s">
        <v>32</v>
      </c>
      <c r="E131" s="462" t="s">
        <v>31</v>
      </c>
      <c r="F131" s="433" t="s">
        <v>32</v>
      </c>
      <c r="G131" s="462" t="s">
        <v>31</v>
      </c>
    </row>
    <row r="132" spans="1:7" ht="15" customHeight="1" x14ac:dyDescent="0.25">
      <c r="A132" s="518"/>
      <c r="B132" s="437"/>
      <c r="C132" s="439"/>
      <c r="D132" s="439" t="s">
        <v>739</v>
      </c>
      <c r="E132" s="519" t="s">
        <v>740</v>
      </c>
      <c r="F132" s="439" t="s">
        <v>741</v>
      </c>
      <c r="G132" s="519" t="s">
        <v>742</v>
      </c>
    </row>
    <row r="133" spans="1:7" ht="15" customHeight="1" x14ac:dyDescent="0.25">
      <c r="A133" s="451" t="s">
        <v>743</v>
      </c>
      <c r="B133" s="446"/>
      <c r="C133" s="446"/>
      <c r="D133" s="502"/>
      <c r="E133" s="520">
        <f t="shared" ref="E133:E139" si="6">IF(D$140="",0,IF(D$140=0,0,D133/D$140))</f>
        <v>0</v>
      </c>
      <c r="F133" s="502"/>
      <c r="G133" s="467">
        <f t="shared" ref="G133:G139" si="7">IF(F$140="",0,IF(F$140=0,0,F133/F$140))</f>
        <v>0</v>
      </c>
    </row>
    <row r="134" spans="1:7" ht="15" customHeight="1" x14ac:dyDescent="0.25">
      <c r="A134" s="451" t="s">
        <v>744</v>
      </c>
      <c r="B134" s="446"/>
      <c r="C134" s="446"/>
      <c r="D134" s="502"/>
      <c r="E134" s="520">
        <f t="shared" si="6"/>
        <v>0</v>
      </c>
      <c r="F134" s="502"/>
      <c r="G134" s="467">
        <f t="shared" si="7"/>
        <v>0</v>
      </c>
    </row>
    <row r="135" spans="1:7" ht="15" customHeight="1" x14ac:dyDescent="0.25">
      <c r="A135" s="451" t="s">
        <v>745</v>
      </c>
      <c r="B135" s="446"/>
      <c r="C135" s="446"/>
      <c r="D135" s="502"/>
      <c r="E135" s="520">
        <f t="shared" si="6"/>
        <v>0</v>
      </c>
      <c r="F135" s="502"/>
      <c r="G135" s="467">
        <f t="shared" si="7"/>
        <v>0</v>
      </c>
    </row>
    <row r="136" spans="1:7" ht="15" customHeight="1" x14ac:dyDescent="0.25">
      <c r="A136" s="451" t="s">
        <v>746</v>
      </c>
      <c r="B136" s="446"/>
      <c r="C136" s="446"/>
      <c r="D136" s="502"/>
      <c r="E136" s="520">
        <f t="shared" si="6"/>
        <v>0</v>
      </c>
      <c r="F136" s="502"/>
      <c r="G136" s="467">
        <f t="shared" si="7"/>
        <v>0</v>
      </c>
    </row>
    <row r="137" spans="1:7" ht="15" customHeight="1" x14ac:dyDescent="0.25">
      <c r="A137" s="451" t="s">
        <v>747</v>
      </c>
      <c r="B137" s="446"/>
      <c r="C137" s="446"/>
      <c r="D137" s="502"/>
      <c r="E137" s="520">
        <f t="shared" si="6"/>
        <v>0</v>
      </c>
      <c r="F137" s="502"/>
      <c r="G137" s="467">
        <f t="shared" si="7"/>
        <v>0</v>
      </c>
    </row>
    <row r="138" spans="1:7" ht="15" customHeight="1" x14ac:dyDescent="0.25">
      <c r="A138" s="451" t="s">
        <v>748</v>
      </c>
      <c r="B138" s="446"/>
      <c r="C138" s="446"/>
      <c r="D138" s="502"/>
      <c r="E138" s="520">
        <f t="shared" si="6"/>
        <v>0</v>
      </c>
      <c r="F138" s="502"/>
      <c r="G138" s="467">
        <f t="shared" si="7"/>
        <v>0</v>
      </c>
    </row>
    <row r="139" spans="1:7" ht="15" customHeight="1" x14ac:dyDescent="0.25">
      <c r="A139" s="516" t="s">
        <v>749</v>
      </c>
      <c r="B139" s="521"/>
      <c r="C139" s="521"/>
      <c r="D139" s="502"/>
      <c r="E139" s="520">
        <f t="shared" si="6"/>
        <v>0</v>
      </c>
      <c r="F139" s="502"/>
      <c r="G139" s="467">
        <f t="shared" si="7"/>
        <v>0</v>
      </c>
    </row>
    <row r="140" spans="1:7" ht="15" customHeight="1" x14ac:dyDescent="0.25">
      <c r="A140" s="460" t="s">
        <v>184</v>
      </c>
      <c r="B140" s="448">
        <f>SUM(B133:B139)</f>
        <v>0</v>
      </c>
      <c r="C140" s="448">
        <f>SUM(C133:C139)</f>
        <v>0</v>
      </c>
      <c r="D140" s="448">
        <f>SUM(D133:D139)</f>
        <v>0</v>
      </c>
      <c r="E140" s="522"/>
      <c r="F140" s="448">
        <f>SUM(F133:F139)</f>
        <v>0</v>
      </c>
      <c r="G140" s="523"/>
    </row>
    <row r="141" spans="1:7" x14ac:dyDescent="0.25">
      <c r="A141" s="524" t="s">
        <v>140</v>
      </c>
      <c r="B141" s="525"/>
      <c r="C141" s="525"/>
      <c r="D141" s="526"/>
      <c r="E141" s="526"/>
      <c r="F141" s="527"/>
      <c r="G141" s="527"/>
    </row>
    <row r="142" spans="1:7" x14ac:dyDescent="0.25">
      <c r="A142" s="451" t="s">
        <v>750</v>
      </c>
      <c r="B142" s="451"/>
      <c r="C142" s="451"/>
      <c r="D142" s="451"/>
      <c r="E142" s="451"/>
      <c r="F142" s="487"/>
      <c r="G142" s="487"/>
    </row>
    <row r="143" spans="1:7" x14ac:dyDescent="0.25">
      <c r="A143" s="528" t="s">
        <v>751</v>
      </c>
      <c r="B143" s="451"/>
      <c r="C143" s="451"/>
      <c r="D143" s="451"/>
      <c r="E143" s="451"/>
      <c r="F143" s="487"/>
      <c r="G143" s="487"/>
    </row>
    <row r="144" spans="1:7" x14ac:dyDescent="0.25">
      <c r="A144" s="528" t="s">
        <v>752</v>
      </c>
      <c r="B144" s="451"/>
      <c r="C144" s="451"/>
      <c r="D144" s="451"/>
      <c r="E144" s="451"/>
      <c r="F144" s="487"/>
      <c r="G144" s="487"/>
    </row>
    <row r="145" spans="1:7" x14ac:dyDescent="0.25">
      <c r="A145" s="529" t="s">
        <v>753</v>
      </c>
      <c r="B145" s="427"/>
      <c r="C145" s="427"/>
      <c r="D145" s="451"/>
      <c r="E145" s="451"/>
      <c r="F145" s="487"/>
      <c r="G145" s="487"/>
    </row>
    <row r="146" spans="1:7" x14ac:dyDescent="0.25">
      <c r="A146" s="529" t="s">
        <v>754</v>
      </c>
      <c r="B146" s="461"/>
      <c r="C146" s="461"/>
      <c r="D146" s="461"/>
      <c r="E146" s="461"/>
      <c r="F146" s="461"/>
      <c r="G146" s="461"/>
    </row>
  </sheetData>
  <sheetProtection password="DA51" sheet="1" formatColumns="0" formatRows="0" selectLockedCells="1"/>
  <mergeCells count="187">
    <mergeCell ref="A1:G1"/>
    <mergeCell ref="A3:G3"/>
    <mergeCell ref="A4:G4"/>
    <mergeCell ref="A5:G5"/>
    <mergeCell ref="A6:G6"/>
    <mergeCell ref="A7:G7"/>
    <mergeCell ref="D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A33:A35"/>
    <mergeCell ref="D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A46:A47"/>
    <mergeCell ref="D46:E46"/>
    <mergeCell ref="F46:G46"/>
    <mergeCell ref="A58:B58"/>
    <mergeCell ref="A59:A61"/>
    <mergeCell ref="D59:E59"/>
    <mergeCell ref="F59:G59"/>
    <mergeCell ref="A76:E76"/>
    <mergeCell ref="F76:G76"/>
    <mergeCell ref="A78:E78"/>
    <mergeCell ref="F78:G78"/>
    <mergeCell ref="A80:B81"/>
    <mergeCell ref="C80:C81"/>
    <mergeCell ref="D80:D81"/>
    <mergeCell ref="E80:E81"/>
    <mergeCell ref="F80:F81"/>
    <mergeCell ref="G80:G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5:B99"/>
    <mergeCell ref="C95:G96"/>
    <mergeCell ref="C97:C98"/>
    <mergeCell ref="D97:E98"/>
    <mergeCell ref="F97:G98"/>
    <mergeCell ref="D99:E99"/>
    <mergeCell ref="F99:G99"/>
    <mergeCell ref="A100:B100"/>
    <mergeCell ref="D100:E100"/>
    <mergeCell ref="F100:G100"/>
    <mergeCell ref="A101:B101"/>
    <mergeCell ref="D101:E101"/>
    <mergeCell ref="F101:G101"/>
    <mergeCell ref="A102:B102"/>
    <mergeCell ref="D102:E102"/>
    <mergeCell ref="F102:G102"/>
    <mergeCell ref="A103:B103"/>
    <mergeCell ref="D103:E103"/>
    <mergeCell ref="F103:G103"/>
    <mergeCell ref="A104:B104"/>
    <mergeCell ref="D104:E104"/>
    <mergeCell ref="F104:G104"/>
    <mergeCell ref="A105:B105"/>
    <mergeCell ref="D105:E105"/>
    <mergeCell ref="F105:G105"/>
    <mergeCell ref="A106:B106"/>
    <mergeCell ref="D106:E106"/>
    <mergeCell ref="F106:G106"/>
    <mergeCell ref="A107:B107"/>
    <mergeCell ref="D107:E107"/>
    <mergeCell ref="F107:G107"/>
    <mergeCell ref="A108:B108"/>
    <mergeCell ref="D108:E108"/>
    <mergeCell ref="F108:G108"/>
    <mergeCell ref="A109:B109"/>
    <mergeCell ref="D109:E109"/>
    <mergeCell ref="F109:G109"/>
    <mergeCell ref="A110:B110"/>
    <mergeCell ref="D110:E110"/>
    <mergeCell ref="F110:G110"/>
    <mergeCell ref="A111:B111"/>
    <mergeCell ref="D111:E111"/>
    <mergeCell ref="F111:G111"/>
    <mergeCell ref="A113:B117"/>
    <mergeCell ref="C113:G114"/>
    <mergeCell ref="C115:C116"/>
    <mergeCell ref="D115:E116"/>
    <mergeCell ref="F115:G116"/>
    <mergeCell ref="D117:E117"/>
    <mergeCell ref="F117:G117"/>
    <mergeCell ref="A118:B118"/>
    <mergeCell ref="D118:E118"/>
    <mergeCell ref="F118:G118"/>
    <mergeCell ref="A119:B119"/>
    <mergeCell ref="D119:E119"/>
    <mergeCell ref="F119:G119"/>
    <mergeCell ref="A120:B120"/>
    <mergeCell ref="D120:E120"/>
    <mergeCell ref="F120:G120"/>
    <mergeCell ref="A121:B121"/>
    <mergeCell ref="D121:E121"/>
    <mergeCell ref="F121:G121"/>
    <mergeCell ref="A122:B122"/>
    <mergeCell ref="D122:E122"/>
    <mergeCell ref="F122:G122"/>
    <mergeCell ref="A123:B123"/>
    <mergeCell ref="D123:E123"/>
    <mergeCell ref="F123:G123"/>
    <mergeCell ref="F127:G127"/>
    <mergeCell ref="A124:B124"/>
    <mergeCell ref="D124:E124"/>
    <mergeCell ref="F124:G124"/>
    <mergeCell ref="A125:B125"/>
    <mergeCell ref="D125:E125"/>
    <mergeCell ref="F125:G125"/>
    <mergeCell ref="A128:B128"/>
    <mergeCell ref="D128:E128"/>
    <mergeCell ref="F128:G128"/>
    <mergeCell ref="D130:E130"/>
    <mergeCell ref="F130:G130"/>
    <mergeCell ref="A126:B126"/>
    <mergeCell ref="D126:E126"/>
    <mergeCell ref="F126:G126"/>
    <mergeCell ref="A127:B127"/>
    <mergeCell ref="D127:E127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5" max="16383" man="1"/>
    <brk id="9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topLeftCell="A10" workbookViewId="0">
      <selection activeCell="A7" sqref="A7:G7"/>
    </sheetView>
  </sheetViews>
  <sheetFormatPr defaultRowHeight="15" x14ac:dyDescent="0.25"/>
  <cols>
    <col min="1" max="1" width="81.7109375" customWidth="1"/>
    <col min="2" max="7" width="15.7109375" customWidth="1"/>
  </cols>
  <sheetData>
    <row r="1" spans="1:7" ht="22.5" x14ac:dyDescent="0.25">
      <c r="A1" s="950" t="s">
        <v>755</v>
      </c>
      <c r="B1" s="950"/>
      <c r="C1" s="950"/>
      <c r="D1" s="950"/>
      <c r="E1" s="950"/>
      <c r="F1" s="950"/>
      <c r="G1" s="950"/>
    </row>
    <row r="2" spans="1:7" ht="2.4500000000000002" customHeight="1" x14ac:dyDescent="0.25">
      <c r="A2" s="530"/>
      <c r="B2" s="530"/>
      <c r="C2" s="530"/>
      <c r="D2" s="530"/>
      <c r="E2" s="530"/>
      <c r="F2" s="531"/>
      <c r="G2" s="531"/>
    </row>
    <row r="3" spans="1:7" ht="15" customHeight="1" x14ac:dyDescent="0.25">
      <c r="A3" s="951" t="s">
        <v>923</v>
      </c>
      <c r="B3" s="951"/>
      <c r="C3" s="951"/>
      <c r="D3" s="951"/>
      <c r="E3" s="951"/>
      <c r="F3" s="951"/>
      <c r="G3" s="951"/>
    </row>
    <row r="4" spans="1:7" ht="15" customHeight="1" x14ac:dyDescent="0.25">
      <c r="A4" s="952" t="s">
        <v>1</v>
      </c>
      <c r="B4" s="952"/>
      <c r="C4" s="952"/>
      <c r="D4" s="952"/>
      <c r="E4" s="952"/>
      <c r="F4" s="952"/>
      <c r="G4" s="952"/>
    </row>
    <row r="5" spans="1:7" ht="15" customHeight="1" x14ac:dyDescent="0.25">
      <c r="A5" s="953" t="s">
        <v>628</v>
      </c>
      <c r="B5" s="953"/>
      <c r="C5" s="953"/>
      <c r="D5" s="953"/>
      <c r="E5" s="953"/>
      <c r="F5" s="953"/>
      <c r="G5" s="953"/>
    </row>
    <row r="6" spans="1:7" ht="15" customHeight="1" x14ac:dyDescent="0.25">
      <c r="A6" s="952" t="s">
        <v>22</v>
      </c>
      <c r="B6" s="952"/>
      <c r="C6" s="952"/>
      <c r="D6" s="952"/>
      <c r="E6" s="952"/>
      <c r="F6" s="952"/>
      <c r="G6" s="952"/>
    </row>
    <row r="7" spans="1:7" ht="15" customHeight="1" x14ac:dyDescent="0.25">
      <c r="A7" s="951" t="s">
        <v>925</v>
      </c>
      <c r="B7" s="951"/>
      <c r="C7" s="951"/>
      <c r="D7" s="951"/>
      <c r="E7" s="951"/>
      <c r="F7" s="951"/>
      <c r="G7" s="951"/>
    </row>
    <row r="8" spans="1:7" ht="2.4500000000000002" customHeight="1" x14ac:dyDescent="0.25">
      <c r="A8" s="530"/>
      <c r="B8" s="530"/>
      <c r="C8" s="530"/>
      <c r="D8" s="530"/>
      <c r="E8" s="530"/>
      <c r="F8" s="531"/>
      <c r="G8" s="531"/>
    </row>
    <row r="9" spans="1:7" ht="15" customHeight="1" x14ac:dyDescent="0.25">
      <c r="A9" s="533" t="s">
        <v>629</v>
      </c>
      <c r="B9" s="534"/>
      <c r="C9" s="534"/>
      <c r="D9" s="534"/>
      <c r="E9" s="531"/>
      <c r="F9" s="531"/>
      <c r="G9" s="535">
        <v>1</v>
      </c>
    </row>
    <row r="10" spans="1:7" ht="15" customHeight="1" x14ac:dyDescent="0.25">
      <c r="A10" s="949" t="s">
        <v>630</v>
      </c>
      <c r="B10" s="928" t="s">
        <v>393</v>
      </c>
      <c r="C10" s="892" t="s">
        <v>330</v>
      </c>
      <c r="D10" s="929" t="s">
        <v>25</v>
      </c>
      <c r="E10" s="929"/>
      <c r="F10" s="929"/>
      <c r="G10" s="929"/>
    </row>
    <row r="11" spans="1:7" ht="15" customHeight="1" x14ac:dyDescent="0.25">
      <c r="A11" s="949"/>
      <c r="B11" s="928"/>
      <c r="C11" s="892"/>
      <c r="D11" s="946" t="s">
        <v>32</v>
      </c>
      <c r="E11" s="946"/>
      <c r="F11" s="947" t="s">
        <v>31</v>
      </c>
      <c r="G11" s="947"/>
    </row>
    <row r="12" spans="1:7" ht="15" customHeight="1" x14ac:dyDescent="0.25">
      <c r="A12" s="949"/>
      <c r="B12" s="928"/>
      <c r="C12" s="536" t="s">
        <v>33</v>
      </c>
      <c r="D12" s="931" t="s">
        <v>34</v>
      </c>
      <c r="E12" s="931"/>
      <c r="F12" s="948" t="s">
        <v>35</v>
      </c>
      <c r="G12" s="948"/>
    </row>
    <row r="13" spans="1:7" ht="15" customHeight="1" x14ac:dyDescent="0.25">
      <c r="A13" s="440" t="s">
        <v>631</v>
      </c>
      <c r="B13" s="441">
        <f>SUM(B14:B21)</f>
        <v>0</v>
      </c>
      <c r="C13" s="441">
        <f>SUM(C14:C21)</f>
        <v>0</v>
      </c>
      <c r="D13" s="913">
        <f>SUM(D14:D21)</f>
        <v>0</v>
      </c>
      <c r="E13" s="913"/>
      <c r="F13" s="910">
        <f t="shared" ref="F13:F31" si="0">IF(C13="",0,IF(C13=0,0,D13/C13))</f>
        <v>0</v>
      </c>
      <c r="G13" s="910"/>
    </row>
    <row r="14" spans="1:7" ht="15" customHeight="1" x14ac:dyDescent="0.25">
      <c r="A14" s="444" t="s">
        <v>632</v>
      </c>
      <c r="B14" s="445"/>
      <c r="C14" s="445"/>
      <c r="D14" s="919"/>
      <c r="E14" s="919"/>
      <c r="F14" s="910">
        <f t="shared" si="0"/>
        <v>0</v>
      </c>
      <c r="G14" s="910"/>
    </row>
    <row r="15" spans="1:7" ht="15" customHeight="1" x14ac:dyDescent="0.25">
      <c r="A15" s="444" t="s">
        <v>756</v>
      </c>
      <c r="B15" s="445"/>
      <c r="C15" s="445"/>
      <c r="D15" s="919"/>
      <c r="E15" s="919"/>
      <c r="F15" s="910">
        <f t="shared" si="0"/>
        <v>0</v>
      </c>
      <c r="G15" s="910"/>
    </row>
    <row r="16" spans="1:7" ht="15" customHeight="1" x14ac:dyDescent="0.25">
      <c r="A16" s="444" t="s">
        <v>634</v>
      </c>
      <c r="B16" s="445"/>
      <c r="C16" s="445"/>
      <c r="D16" s="919"/>
      <c r="E16" s="919"/>
      <c r="F16" s="910">
        <f t="shared" si="0"/>
        <v>0</v>
      </c>
      <c r="G16" s="910"/>
    </row>
    <row r="17" spans="1:7" ht="15" customHeight="1" x14ac:dyDescent="0.25">
      <c r="A17" s="444" t="s">
        <v>635</v>
      </c>
      <c r="B17" s="445"/>
      <c r="C17" s="445"/>
      <c r="D17" s="919"/>
      <c r="E17" s="919"/>
      <c r="F17" s="910">
        <f t="shared" si="0"/>
        <v>0</v>
      </c>
      <c r="G17" s="910"/>
    </row>
    <row r="18" spans="1:7" ht="15" customHeight="1" x14ac:dyDescent="0.25">
      <c r="A18" s="444" t="s">
        <v>636</v>
      </c>
      <c r="B18" s="445"/>
      <c r="C18" s="445"/>
      <c r="D18" s="919"/>
      <c r="E18" s="919"/>
      <c r="F18" s="910">
        <f t="shared" si="0"/>
        <v>0</v>
      </c>
      <c r="G18" s="910"/>
    </row>
    <row r="19" spans="1:7" ht="15" customHeight="1" x14ac:dyDescent="0.25">
      <c r="A19" s="444" t="s">
        <v>637</v>
      </c>
      <c r="B19" s="445"/>
      <c r="C19" s="445"/>
      <c r="D19" s="919"/>
      <c r="E19" s="919"/>
      <c r="F19" s="910">
        <f t="shared" si="0"/>
        <v>0</v>
      </c>
      <c r="G19" s="910"/>
    </row>
    <row r="20" spans="1:7" ht="15" customHeight="1" x14ac:dyDescent="0.25">
      <c r="A20" s="444" t="s">
        <v>638</v>
      </c>
      <c r="B20" s="445"/>
      <c r="C20" s="445"/>
      <c r="D20" s="919"/>
      <c r="E20" s="919"/>
      <c r="F20" s="910">
        <f t="shared" si="0"/>
        <v>0</v>
      </c>
      <c r="G20" s="910"/>
    </row>
    <row r="21" spans="1:7" ht="15" customHeight="1" x14ac:dyDescent="0.25">
      <c r="A21" s="444" t="s">
        <v>639</v>
      </c>
      <c r="B21" s="445"/>
      <c r="C21" s="445"/>
      <c r="D21" s="919"/>
      <c r="E21" s="919"/>
      <c r="F21" s="910">
        <f t="shared" si="0"/>
        <v>0</v>
      </c>
      <c r="G21" s="910"/>
    </row>
    <row r="22" spans="1:7" ht="15" customHeight="1" x14ac:dyDescent="0.25">
      <c r="A22" s="444" t="s">
        <v>640</v>
      </c>
      <c r="B22" s="441">
        <f>SUM(B23:B28)</f>
        <v>0</v>
      </c>
      <c r="C22" s="441">
        <f>SUM(C23:C28)</f>
        <v>0</v>
      </c>
      <c r="D22" s="913">
        <f>SUM(D23:D28)</f>
        <v>0</v>
      </c>
      <c r="E22" s="913"/>
      <c r="F22" s="910">
        <f t="shared" si="0"/>
        <v>0</v>
      </c>
      <c r="G22" s="910"/>
    </row>
    <row r="23" spans="1:7" ht="15" customHeight="1" x14ac:dyDescent="0.25">
      <c r="A23" s="444" t="s">
        <v>641</v>
      </c>
      <c r="B23" s="446"/>
      <c r="C23" s="446"/>
      <c r="D23" s="919"/>
      <c r="E23" s="919"/>
      <c r="F23" s="910">
        <f t="shared" si="0"/>
        <v>0</v>
      </c>
      <c r="G23" s="910"/>
    </row>
    <row r="24" spans="1:7" ht="15" customHeight="1" x14ac:dyDescent="0.25">
      <c r="A24" s="444" t="s">
        <v>642</v>
      </c>
      <c r="B24" s="446"/>
      <c r="C24" s="446"/>
      <c r="D24" s="919"/>
      <c r="E24" s="919"/>
      <c r="F24" s="910">
        <f t="shared" si="0"/>
        <v>0</v>
      </c>
      <c r="G24" s="910"/>
    </row>
    <row r="25" spans="1:7" ht="15" customHeight="1" x14ac:dyDescent="0.25">
      <c r="A25" s="444" t="s">
        <v>643</v>
      </c>
      <c r="B25" s="446"/>
      <c r="C25" s="446"/>
      <c r="D25" s="919"/>
      <c r="E25" s="919"/>
      <c r="F25" s="910">
        <f t="shared" si="0"/>
        <v>0</v>
      </c>
      <c r="G25" s="910"/>
    </row>
    <row r="26" spans="1:7" ht="15" customHeight="1" x14ac:dyDescent="0.25">
      <c r="A26" s="444" t="s">
        <v>644</v>
      </c>
      <c r="B26" s="446"/>
      <c r="C26" s="446"/>
      <c r="D26" s="919"/>
      <c r="E26" s="919"/>
      <c r="F26" s="910">
        <f t="shared" si="0"/>
        <v>0</v>
      </c>
      <c r="G26" s="910"/>
    </row>
    <row r="27" spans="1:7" ht="15" customHeight="1" x14ac:dyDescent="0.25">
      <c r="A27" s="444" t="s">
        <v>645</v>
      </c>
      <c r="B27" s="446"/>
      <c r="C27" s="446"/>
      <c r="D27" s="919"/>
      <c r="E27" s="919"/>
      <c r="F27" s="910">
        <f t="shared" si="0"/>
        <v>0</v>
      </c>
      <c r="G27" s="910"/>
    </row>
    <row r="28" spans="1:7" ht="15" customHeight="1" x14ac:dyDescent="0.25">
      <c r="A28" s="444" t="s">
        <v>646</v>
      </c>
      <c r="B28" s="441">
        <f>SUM(B29:B30)</f>
        <v>0</v>
      </c>
      <c r="C28" s="441">
        <f>SUM(C29:C30)</f>
        <v>0</v>
      </c>
      <c r="D28" s="913">
        <f>SUM(D29:D30)</f>
        <v>0</v>
      </c>
      <c r="E28" s="913"/>
      <c r="F28" s="910">
        <f t="shared" si="0"/>
        <v>0</v>
      </c>
      <c r="G28" s="910"/>
    </row>
    <row r="29" spans="1:7" ht="15" customHeight="1" x14ac:dyDescent="0.25">
      <c r="A29" s="444" t="s">
        <v>647</v>
      </c>
      <c r="B29" s="446"/>
      <c r="C29" s="446"/>
      <c r="D29" s="919"/>
      <c r="E29" s="919"/>
      <c r="F29" s="910">
        <f t="shared" si="0"/>
        <v>0</v>
      </c>
      <c r="G29" s="910"/>
    </row>
    <row r="30" spans="1:7" ht="15" customHeight="1" x14ac:dyDescent="0.25">
      <c r="A30" s="444" t="s">
        <v>648</v>
      </c>
      <c r="B30" s="446"/>
      <c r="C30" s="446"/>
      <c r="D30" s="919"/>
      <c r="E30" s="919"/>
      <c r="F30" s="910">
        <f t="shared" si="0"/>
        <v>0</v>
      </c>
      <c r="G30" s="910"/>
    </row>
    <row r="31" spans="1:7" ht="15" customHeight="1" x14ac:dyDescent="0.25">
      <c r="A31" s="447" t="s">
        <v>649</v>
      </c>
      <c r="B31" s="448">
        <f>+B22+B13</f>
        <v>0</v>
      </c>
      <c r="C31" s="448">
        <f>+C22+C13</f>
        <v>0</v>
      </c>
      <c r="D31" s="911">
        <f>+D22+D13</f>
        <v>0</v>
      </c>
      <c r="E31" s="911"/>
      <c r="F31" s="920">
        <f t="shared" si="0"/>
        <v>0</v>
      </c>
      <c r="G31" s="920"/>
    </row>
    <row r="32" spans="1:7" ht="2.4500000000000002" customHeight="1" x14ac:dyDescent="0.25">
      <c r="A32" s="538"/>
      <c r="B32" s="539"/>
      <c r="C32" s="538"/>
      <c r="D32" s="538"/>
      <c r="E32" s="538"/>
      <c r="F32" s="538"/>
      <c r="G32" s="538"/>
    </row>
    <row r="33" spans="1:7" ht="15" customHeight="1" x14ac:dyDescent="0.25">
      <c r="A33" s="914" t="s">
        <v>650</v>
      </c>
      <c r="B33" s="928" t="s">
        <v>393</v>
      </c>
      <c r="C33" s="892" t="s">
        <v>330</v>
      </c>
      <c r="D33" s="929" t="s">
        <v>25</v>
      </c>
      <c r="E33" s="929"/>
      <c r="F33" s="929"/>
      <c r="G33" s="929"/>
    </row>
    <row r="34" spans="1:7" ht="15" customHeight="1" x14ac:dyDescent="0.25">
      <c r="A34" s="914"/>
      <c r="B34" s="928"/>
      <c r="C34" s="892"/>
      <c r="D34" s="946" t="s">
        <v>32</v>
      </c>
      <c r="E34" s="946"/>
      <c r="F34" s="947" t="s">
        <v>31</v>
      </c>
      <c r="G34" s="947"/>
    </row>
    <row r="35" spans="1:7" ht="15" customHeight="1" x14ac:dyDescent="0.25">
      <c r="A35" s="914"/>
      <c r="B35" s="928"/>
      <c r="C35" s="536" t="s">
        <v>36</v>
      </c>
      <c r="D35" s="931" t="s">
        <v>113</v>
      </c>
      <c r="E35" s="931"/>
      <c r="F35" s="948" t="s">
        <v>651</v>
      </c>
      <c r="G35" s="948"/>
    </row>
    <row r="36" spans="1:7" ht="15" customHeight="1" x14ac:dyDescent="0.25">
      <c r="A36" s="451" t="s">
        <v>652</v>
      </c>
      <c r="B36" s="442">
        <f>SUM(B37:B40)</f>
        <v>0</v>
      </c>
      <c r="C36" s="442">
        <f>SUM(C37:C40)</f>
        <v>0</v>
      </c>
      <c r="D36" s="913">
        <f>SUM(D37:D40)</f>
        <v>0</v>
      </c>
      <c r="E36" s="913"/>
      <c r="F36" s="910">
        <f t="shared" ref="F36:F44" si="1">IF(C36="",0,IF(C36=0,0,D36/C36))</f>
        <v>0</v>
      </c>
      <c r="G36" s="910"/>
    </row>
    <row r="37" spans="1:7" ht="15" customHeight="1" x14ac:dyDescent="0.25">
      <c r="A37" s="451" t="s">
        <v>653</v>
      </c>
      <c r="B37" s="454"/>
      <c r="C37" s="455"/>
      <c r="D37" s="909"/>
      <c r="E37" s="909"/>
      <c r="F37" s="910">
        <f t="shared" si="1"/>
        <v>0</v>
      </c>
      <c r="G37" s="910"/>
    </row>
    <row r="38" spans="1:7" ht="15" customHeight="1" x14ac:dyDescent="0.25">
      <c r="A38" s="451" t="s">
        <v>654</v>
      </c>
      <c r="B38" s="454"/>
      <c r="C38" s="455"/>
      <c r="D38" s="909"/>
      <c r="E38" s="909"/>
      <c r="F38" s="910">
        <f t="shared" si="1"/>
        <v>0</v>
      </c>
      <c r="G38" s="910"/>
    </row>
    <row r="39" spans="1:7" ht="15" customHeight="1" x14ac:dyDescent="0.25">
      <c r="A39" s="451" t="s">
        <v>655</v>
      </c>
      <c r="B39" s="454"/>
      <c r="C39" s="455"/>
      <c r="D39" s="909"/>
      <c r="E39" s="909"/>
      <c r="F39" s="910">
        <f t="shared" si="1"/>
        <v>0</v>
      </c>
      <c r="G39" s="910"/>
    </row>
    <row r="40" spans="1:7" ht="15" customHeight="1" x14ac:dyDescent="0.25">
      <c r="A40" s="451" t="s">
        <v>656</v>
      </c>
      <c r="B40" s="454"/>
      <c r="C40" s="455"/>
      <c r="D40" s="909"/>
      <c r="E40" s="909"/>
      <c r="F40" s="910">
        <f t="shared" si="1"/>
        <v>0</v>
      </c>
      <c r="G40" s="910"/>
    </row>
    <row r="41" spans="1:7" ht="15" customHeight="1" x14ac:dyDescent="0.25">
      <c r="A41" s="451" t="s">
        <v>657</v>
      </c>
      <c r="B41" s="454"/>
      <c r="C41" s="455"/>
      <c r="D41" s="909"/>
      <c r="E41" s="909"/>
      <c r="F41" s="910">
        <f t="shared" si="1"/>
        <v>0</v>
      </c>
      <c r="G41" s="910"/>
    </row>
    <row r="42" spans="1:7" ht="15" customHeight="1" x14ac:dyDescent="0.25">
      <c r="A42" s="427" t="s">
        <v>658</v>
      </c>
      <c r="B42" s="454"/>
      <c r="C42" s="455"/>
      <c r="D42" s="909"/>
      <c r="E42" s="909"/>
      <c r="F42" s="910">
        <f t="shared" si="1"/>
        <v>0</v>
      </c>
      <c r="G42" s="910"/>
    </row>
    <row r="43" spans="1:7" ht="15" customHeight="1" x14ac:dyDescent="0.25">
      <c r="A43" s="516" t="s">
        <v>659</v>
      </c>
      <c r="B43" s="458"/>
      <c r="C43" s="459"/>
      <c r="D43" s="909"/>
      <c r="E43" s="909"/>
      <c r="F43" s="910">
        <f t="shared" si="1"/>
        <v>0</v>
      </c>
      <c r="G43" s="910"/>
    </row>
    <row r="44" spans="1:7" ht="15" customHeight="1" x14ac:dyDescent="0.25">
      <c r="A44" s="460" t="s">
        <v>660</v>
      </c>
      <c r="B44" s="449">
        <f>+B43+B42+B41+B36</f>
        <v>0</v>
      </c>
      <c r="C44" s="449">
        <f>+C43+C42+C41+C36</f>
        <v>0</v>
      </c>
      <c r="D44" s="911">
        <f>+D43+D42+D41+D36</f>
        <v>0</v>
      </c>
      <c r="E44" s="911"/>
      <c r="F44" s="912">
        <f t="shared" si="1"/>
        <v>0</v>
      </c>
      <c r="G44" s="912"/>
    </row>
    <row r="45" spans="1:7" ht="2.4500000000000002" customHeight="1" x14ac:dyDescent="0.25">
      <c r="A45" s="539"/>
      <c r="B45" s="540"/>
      <c r="C45" s="540"/>
      <c r="D45" s="540"/>
      <c r="E45" s="540"/>
      <c r="F45" s="531"/>
      <c r="G45" s="531"/>
    </row>
    <row r="46" spans="1:7" ht="15" customHeight="1" x14ac:dyDescent="0.25">
      <c r="A46" s="906" t="s">
        <v>661</v>
      </c>
      <c r="B46" s="928" t="s">
        <v>757</v>
      </c>
      <c r="C46" s="892" t="s">
        <v>351</v>
      </c>
      <c r="D46" s="929" t="s">
        <v>564</v>
      </c>
      <c r="E46" s="929"/>
      <c r="F46" s="929"/>
      <c r="G46" s="929"/>
    </row>
    <row r="47" spans="1:7" ht="30" customHeight="1" x14ac:dyDescent="0.25">
      <c r="A47" s="906"/>
      <c r="B47" s="928"/>
      <c r="C47" s="892"/>
      <c r="D47" s="541" t="s">
        <v>758</v>
      </c>
      <c r="E47" s="930" t="s">
        <v>759</v>
      </c>
      <c r="F47" s="930"/>
      <c r="G47" s="508" t="s">
        <v>31</v>
      </c>
    </row>
    <row r="48" spans="1:7" ht="15" customHeight="1" x14ac:dyDescent="0.25">
      <c r="A48" s="542" t="s">
        <v>662</v>
      </c>
      <c r="B48" s="928"/>
      <c r="C48" s="536" t="s">
        <v>114</v>
      </c>
      <c r="D48" s="537" t="s">
        <v>568</v>
      </c>
      <c r="E48" s="931" t="s">
        <v>116</v>
      </c>
      <c r="F48" s="931"/>
      <c r="G48" s="543" t="s">
        <v>760</v>
      </c>
    </row>
    <row r="49" spans="1:7" ht="15" customHeight="1" x14ac:dyDescent="0.25">
      <c r="A49" s="544" t="s">
        <v>665</v>
      </c>
      <c r="B49" s="466">
        <f>SUM(B50:B52)</f>
        <v>0</v>
      </c>
      <c r="C49" s="466">
        <f>SUM(C50:C52)</f>
        <v>0</v>
      </c>
      <c r="D49" s="466">
        <f>SUM(D50:D52)</f>
        <v>0</v>
      </c>
      <c r="E49" s="944">
        <f>SUM(E50:E52)</f>
        <v>0</v>
      </c>
      <c r="F49" s="944"/>
      <c r="G49" s="467">
        <f t="shared" ref="G49:G57" si="2">IF(C49="",0,IF(C49=0,0,(D49+E49)/C49))</f>
        <v>0</v>
      </c>
    </row>
    <row r="50" spans="1:7" ht="15" customHeight="1" x14ac:dyDescent="0.25">
      <c r="A50" s="538" t="s">
        <v>353</v>
      </c>
      <c r="B50" s="468"/>
      <c r="C50" s="468"/>
      <c r="D50" s="468"/>
      <c r="E50" s="941"/>
      <c r="F50" s="941"/>
      <c r="G50" s="467">
        <f t="shared" si="2"/>
        <v>0</v>
      </c>
    </row>
    <row r="51" spans="1:7" ht="15" customHeight="1" x14ac:dyDescent="0.25">
      <c r="A51" s="538" t="s">
        <v>666</v>
      </c>
      <c r="B51" s="468"/>
      <c r="C51" s="468"/>
      <c r="D51" s="468"/>
      <c r="E51" s="941"/>
      <c r="F51" s="941"/>
      <c r="G51" s="467">
        <f t="shared" si="2"/>
        <v>0</v>
      </c>
    </row>
    <row r="52" spans="1:7" ht="15" customHeight="1" x14ac:dyDescent="0.25">
      <c r="A52" s="538" t="s">
        <v>355</v>
      </c>
      <c r="B52" s="468"/>
      <c r="C52" s="468"/>
      <c r="D52" s="468"/>
      <c r="E52" s="941"/>
      <c r="F52" s="941"/>
      <c r="G52" s="467">
        <f t="shared" si="2"/>
        <v>0</v>
      </c>
    </row>
    <row r="53" spans="1:7" ht="15" customHeight="1" x14ac:dyDescent="0.25">
      <c r="A53" s="538" t="s">
        <v>570</v>
      </c>
      <c r="B53" s="442">
        <f>SUM(B54:B56)</f>
        <v>0</v>
      </c>
      <c r="C53" s="442">
        <f>SUM(C54:C56)</f>
        <v>0</v>
      </c>
      <c r="D53" s="442">
        <f>SUM(D54:D56)</f>
        <v>0</v>
      </c>
      <c r="E53" s="945">
        <f>SUM(E54:E56)</f>
        <v>0</v>
      </c>
      <c r="F53" s="945"/>
      <c r="G53" s="467">
        <f t="shared" si="2"/>
        <v>0</v>
      </c>
    </row>
    <row r="54" spans="1:7" ht="15" customHeight="1" x14ac:dyDescent="0.25">
      <c r="A54" s="530" t="s">
        <v>667</v>
      </c>
      <c r="B54" s="468"/>
      <c r="C54" s="468"/>
      <c r="D54" s="468"/>
      <c r="E54" s="941"/>
      <c r="F54" s="941"/>
      <c r="G54" s="467">
        <f t="shared" si="2"/>
        <v>0</v>
      </c>
    </row>
    <row r="55" spans="1:7" ht="15" customHeight="1" x14ac:dyDescent="0.25">
      <c r="A55" s="530" t="s">
        <v>358</v>
      </c>
      <c r="B55" s="468"/>
      <c r="C55" s="468"/>
      <c r="D55" s="468"/>
      <c r="E55" s="941"/>
      <c r="F55" s="941"/>
      <c r="G55" s="467">
        <f t="shared" si="2"/>
        <v>0</v>
      </c>
    </row>
    <row r="56" spans="1:7" ht="15" customHeight="1" x14ac:dyDescent="0.25">
      <c r="A56" s="530" t="s">
        <v>668</v>
      </c>
      <c r="B56" s="468"/>
      <c r="C56" s="468"/>
      <c r="D56" s="468"/>
      <c r="E56" s="941"/>
      <c r="F56" s="941"/>
      <c r="G56" s="467">
        <f t="shared" si="2"/>
        <v>0</v>
      </c>
    </row>
    <row r="57" spans="1:7" ht="15" customHeight="1" x14ac:dyDescent="0.25">
      <c r="A57" s="546" t="s">
        <v>669</v>
      </c>
      <c r="B57" s="470">
        <f>+B53+B49</f>
        <v>0</v>
      </c>
      <c r="C57" s="470">
        <f>+C53+C49</f>
        <v>0</v>
      </c>
      <c r="D57" s="470">
        <f>+D53+D49</f>
        <v>0</v>
      </c>
      <c r="E57" s="942">
        <f>+E53+E49</f>
        <v>0</v>
      </c>
      <c r="F57" s="942"/>
      <c r="G57" s="450">
        <f t="shared" si="2"/>
        <v>0</v>
      </c>
    </row>
    <row r="58" spans="1:7" ht="2.4500000000000002" customHeight="1" x14ac:dyDescent="0.25">
      <c r="A58" s="943"/>
      <c r="B58" s="943"/>
      <c r="C58" s="538"/>
      <c r="D58" s="538"/>
      <c r="E58" s="538"/>
      <c r="F58" s="531"/>
      <c r="G58" s="531"/>
    </row>
    <row r="59" spans="1:7" ht="15" customHeight="1" x14ac:dyDescent="0.25">
      <c r="A59" s="908" t="s">
        <v>670</v>
      </c>
      <c r="B59" s="928" t="s">
        <v>757</v>
      </c>
      <c r="C59" s="905" t="s">
        <v>351</v>
      </c>
      <c r="D59" s="929" t="s">
        <v>564</v>
      </c>
      <c r="E59" s="929"/>
      <c r="F59" s="929"/>
      <c r="G59" s="929"/>
    </row>
    <row r="60" spans="1:7" ht="29.25" customHeight="1" x14ac:dyDescent="0.25">
      <c r="A60" s="908"/>
      <c r="B60" s="928"/>
      <c r="C60" s="905"/>
      <c r="D60" s="541" t="s">
        <v>758</v>
      </c>
      <c r="E60" s="930" t="s">
        <v>759</v>
      </c>
      <c r="F60" s="930"/>
      <c r="G60" s="508" t="s">
        <v>31</v>
      </c>
    </row>
    <row r="61" spans="1:7" ht="15" customHeight="1" x14ac:dyDescent="0.25">
      <c r="A61" s="908"/>
      <c r="B61" s="928"/>
      <c r="C61" s="905"/>
      <c r="D61" s="537" t="s">
        <v>619</v>
      </c>
      <c r="E61" s="931" t="s">
        <v>672</v>
      </c>
      <c r="F61" s="931"/>
      <c r="G61" s="543" t="s">
        <v>761</v>
      </c>
    </row>
    <row r="62" spans="1:7" ht="15" customHeight="1" x14ac:dyDescent="0.25">
      <c r="A62" s="474" t="s">
        <v>674</v>
      </c>
      <c r="B62" s="549"/>
      <c r="C62" s="550"/>
      <c r="D62" s="502"/>
      <c r="E62" s="938"/>
      <c r="F62" s="938"/>
      <c r="G62" s="467">
        <f t="shared" ref="G62:G72" si="3">IF(C62="",0,IF(C62=0,0,(D62+E62)/C62))</f>
        <v>0</v>
      </c>
    </row>
    <row r="63" spans="1:7" ht="15" customHeight="1" x14ac:dyDescent="0.25">
      <c r="A63" s="476" t="s">
        <v>675</v>
      </c>
      <c r="B63" s="551"/>
      <c r="C63" s="552"/>
      <c r="D63" s="502"/>
      <c r="E63" s="938"/>
      <c r="F63" s="938"/>
      <c r="G63" s="467">
        <f t="shared" si="3"/>
        <v>0</v>
      </c>
    </row>
    <row r="64" spans="1:7" ht="15" customHeight="1" x14ac:dyDescent="0.25">
      <c r="A64" s="476" t="s">
        <v>676</v>
      </c>
      <c r="B64" s="442">
        <f>SUM(B65:B67)</f>
        <v>0</v>
      </c>
      <c r="C64" s="442">
        <f>SUM(C65:C67)</f>
        <v>0</v>
      </c>
      <c r="D64" s="442">
        <f>SUM(D65:D67)</f>
        <v>0</v>
      </c>
      <c r="E64" s="913">
        <f>SUM(E65:E67)</f>
        <v>0</v>
      </c>
      <c r="F64" s="913"/>
      <c r="G64" s="467">
        <f t="shared" si="3"/>
        <v>0</v>
      </c>
    </row>
    <row r="65" spans="1:7" ht="15" customHeight="1" x14ac:dyDescent="0.25">
      <c r="A65" s="456" t="s">
        <v>677</v>
      </c>
      <c r="B65" s="553"/>
      <c r="C65" s="553"/>
      <c r="D65" s="502"/>
      <c r="E65" s="938"/>
      <c r="F65" s="938"/>
      <c r="G65" s="467">
        <f t="shared" si="3"/>
        <v>0</v>
      </c>
    </row>
    <row r="66" spans="1:7" ht="15" customHeight="1" x14ac:dyDescent="0.25">
      <c r="A66" s="456" t="s">
        <v>678</v>
      </c>
      <c r="B66" s="553"/>
      <c r="C66" s="553"/>
      <c r="D66" s="502"/>
      <c r="E66" s="938"/>
      <c r="F66" s="938"/>
      <c r="G66" s="467">
        <f t="shared" si="3"/>
        <v>0</v>
      </c>
    </row>
    <row r="67" spans="1:7" ht="15" customHeight="1" x14ac:dyDescent="0.25">
      <c r="A67" s="477" t="s">
        <v>679</v>
      </c>
      <c r="B67" s="553"/>
      <c r="C67" s="553"/>
      <c r="D67" s="553"/>
      <c r="E67" s="938"/>
      <c r="F67" s="938"/>
      <c r="G67" s="467">
        <f t="shared" si="3"/>
        <v>0</v>
      </c>
    </row>
    <row r="68" spans="1:7" ht="15" customHeight="1" x14ac:dyDescent="0.25">
      <c r="A68" s="478" t="s">
        <v>680</v>
      </c>
      <c r="B68" s="553"/>
      <c r="C68" s="553"/>
      <c r="D68" s="553"/>
      <c r="E68" s="938"/>
      <c r="F68" s="938"/>
      <c r="G68" s="467">
        <f t="shared" si="3"/>
        <v>0</v>
      </c>
    </row>
    <row r="69" spans="1:7" ht="15" customHeight="1" x14ac:dyDescent="0.25">
      <c r="A69" s="479" t="s">
        <v>681</v>
      </c>
      <c r="B69" s="554"/>
      <c r="C69" s="554"/>
      <c r="D69" s="554"/>
      <c r="E69" s="938"/>
      <c r="F69" s="938"/>
      <c r="G69" s="467">
        <f t="shared" si="3"/>
        <v>0</v>
      </c>
    </row>
    <row r="70" spans="1:7" ht="15" customHeight="1" x14ac:dyDescent="0.25">
      <c r="A70" s="480" t="s">
        <v>682</v>
      </c>
      <c r="B70" s="553"/>
      <c r="C70" s="553"/>
      <c r="D70" s="553"/>
      <c r="E70" s="938"/>
      <c r="F70" s="938"/>
      <c r="G70" s="467">
        <f t="shared" si="3"/>
        <v>0</v>
      </c>
    </row>
    <row r="71" spans="1:7" ht="30" customHeight="1" x14ac:dyDescent="0.25">
      <c r="A71" s="481" t="s">
        <v>683</v>
      </c>
      <c r="B71" s="553"/>
      <c r="C71" s="553"/>
      <c r="D71" s="553"/>
      <c r="E71" s="938"/>
      <c r="F71" s="938"/>
      <c r="G71" s="467">
        <f t="shared" si="3"/>
        <v>0</v>
      </c>
    </row>
    <row r="72" spans="1:7" ht="15" customHeight="1" x14ac:dyDescent="0.25">
      <c r="A72" s="482" t="s">
        <v>684</v>
      </c>
      <c r="B72" s="483">
        <f>+B62+B63+B64+B68+B69+B70+B71</f>
        <v>0</v>
      </c>
      <c r="C72" s="483">
        <f>+C62+C63+C64+C68+C69+C70+C71</f>
        <v>0</v>
      </c>
      <c r="D72" s="483">
        <f>+D62+D63+D64+D68+D69+D70+D71</f>
        <v>0</v>
      </c>
      <c r="E72" s="939">
        <f>+E62+E63+E64+E68+E69+E70+E71</f>
        <v>0</v>
      </c>
      <c r="F72" s="939"/>
      <c r="G72" s="450">
        <f t="shared" si="3"/>
        <v>0</v>
      </c>
    </row>
    <row r="73" spans="1:7" ht="2.4500000000000002" customHeight="1" x14ac:dyDescent="0.25">
      <c r="A73" s="555"/>
      <c r="B73" s="555"/>
      <c r="C73" s="555"/>
      <c r="D73" s="555"/>
      <c r="E73" s="555"/>
      <c r="F73" s="556"/>
      <c r="G73" s="557"/>
    </row>
    <row r="74" spans="1:7" ht="15" customHeight="1" x14ac:dyDescent="0.25">
      <c r="A74" s="940" t="s">
        <v>762</v>
      </c>
      <c r="B74" s="940"/>
      <c r="C74" s="940"/>
      <c r="D74" s="940"/>
      <c r="E74" s="940"/>
      <c r="F74" s="939">
        <f>+(D57+E57)-(D72+E72)</f>
        <v>0</v>
      </c>
      <c r="G74" s="939"/>
    </row>
    <row r="75" spans="1:7" ht="2.4500000000000002" customHeight="1" x14ac:dyDescent="0.25">
      <c r="A75" s="559"/>
      <c r="B75" s="544"/>
      <c r="C75" s="532"/>
      <c r="D75" s="538"/>
      <c r="E75" s="538"/>
      <c r="F75" s="531"/>
      <c r="G75" s="531"/>
    </row>
    <row r="76" spans="1:7" ht="30" customHeight="1" x14ac:dyDescent="0.25">
      <c r="A76" s="902" t="s">
        <v>763</v>
      </c>
      <c r="B76" s="902"/>
      <c r="C76" s="902"/>
      <c r="D76" s="902"/>
      <c r="E76" s="902"/>
      <c r="F76" s="903">
        <f>IF(D31="",0,IF(D31=0,0,F74/D31))</f>
        <v>0</v>
      </c>
      <c r="G76" s="903"/>
    </row>
    <row r="77" spans="1:7" ht="2.4500000000000002" customHeight="1" x14ac:dyDescent="0.25">
      <c r="A77" s="558"/>
      <c r="B77" s="558"/>
      <c r="C77" s="558"/>
      <c r="D77" s="558"/>
      <c r="E77" s="560"/>
      <c r="F77" s="531"/>
      <c r="G77" s="531"/>
    </row>
    <row r="78" spans="1:7" ht="15" customHeight="1" x14ac:dyDescent="0.25">
      <c r="A78" s="902" t="s">
        <v>687</v>
      </c>
      <c r="B78" s="902"/>
      <c r="C78" s="902"/>
      <c r="D78" s="902"/>
      <c r="E78" s="902"/>
      <c r="F78" s="904">
        <f>(F76-0.15)*D31</f>
        <v>0</v>
      </c>
      <c r="G78" s="904"/>
    </row>
    <row r="79" spans="1:7" ht="2.4500000000000002" customHeight="1" x14ac:dyDescent="0.25">
      <c r="A79" s="492"/>
      <c r="B79" s="492"/>
      <c r="C79" s="492"/>
      <c r="D79" s="492"/>
      <c r="E79" s="560"/>
      <c r="F79" s="557"/>
      <c r="G79" s="557"/>
    </row>
    <row r="80" spans="1:7" ht="17.100000000000001" customHeight="1" x14ac:dyDescent="0.25">
      <c r="A80" s="905" t="s">
        <v>688</v>
      </c>
      <c r="B80" s="905"/>
      <c r="C80" s="891" t="s">
        <v>689</v>
      </c>
      <c r="D80" s="905" t="s">
        <v>690</v>
      </c>
      <c r="E80" s="905" t="s">
        <v>691</v>
      </c>
      <c r="F80" s="905" t="s">
        <v>692</v>
      </c>
      <c r="G80" s="891" t="s">
        <v>693</v>
      </c>
    </row>
    <row r="81" spans="1:7" ht="17.100000000000001" customHeight="1" x14ac:dyDescent="0.25">
      <c r="A81" s="905"/>
      <c r="B81" s="905"/>
      <c r="C81" s="891"/>
      <c r="D81" s="905"/>
      <c r="E81" s="905"/>
      <c r="F81" s="905"/>
      <c r="G81" s="891"/>
    </row>
    <row r="82" spans="1:7" ht="15" customHeight="1" x14ac:dyDescent="0.25">
      <c r="A82" s="901" t="s">
        <v>694</v>
      </c>
      <c r="B82" s="901"/>
      <c r="C82" s="493"/>
      <c r="D82" s="494"/>
      <c r="E82" s="495"/>
      <c r="F82" s="496"/>
      <c r="G82" s="497"/>
    </row>
    <row r="83" spans="1:7" ht="15" customHeight="1" x14ac:dyDescent="0.25">
      <c r="A83" s="899" t="s">
        <v>695</v>
      </c>
      <c r="B83" s="899"/>
      <c r="C83" s="498"/>
      <c r="D83" s="499"/>
      <c r="E83" s="446"/>
      <c r="F83" s="500"/>
      <c r="G83" s="501"/>
    </row>
    <row r="84" spans="1:7" ht="15" customHeight="1" x14ac:dyDescent="0.25">
      <c r="A84" s="899" t="s">
        <v>696</v>
      </c>
      <c r="B84" s="899"/>
      <c r="C84" s="498"/>
      <c r="D84" s="499"/>
      <c r="E84" s="446"/>
      <c r="F84" s="500"/>
      <c r="G84" s="501"/>
    </row>
    <row r="85" spans="1:7" ht="15" customHeight="1" x14ac:dyDescent="0.25">
      <c r="A85" s="899" t="s">
        <v>697</v>
      </c>
      <c r="B85" s="899"/>
      <c r="C85" s="498"/>
      <c r="D85" s="499"/>
      <c r="E85" s="446"/>
      <c r="F85" s="500"/>
      <c r="G85" s="501"/>
    </row>
    <row r="86" spans="1:7" ht="15" customHeight="1" x14ac:dyDescent="0.25">
      <c r="A86" s="899" t="s">
        <v>698</v>
      </c>
      <c r="B86" s="899"/>
      <c r="C86" s="498"/>
      <c r="D86" s="499"/>
      <c r="E86" s="446"/>
      <c r="F86" s="500"/>
      <c r="G86" s="501"/>
    </row>
    <row r="87" spans="1:7" ht="15" customHeight="1" x14ac:dyDescent="0.25">
      <c r="A87" s="899" t="s">
        <v>699</v>
      </c>
      <c r="B87" s="899"/>
      <c r="C87" s="498"/>
      <c r="D87" s="499"/>
      <c r="E87" s="446"/>
      <c r="F87" s="500"/>
      <c r="G87" s="501"/>
    </row>
    <row r="88" spans="1:7" ht="15" customHeight="1" x14ac:dyDescent="0.25">
      <c r="A88" s="899" t="s">
        <v>700</v>
      </c>
      <c r="B88" s="899"/>
      <c r="C88" s="498"/>
      <c r="D88" s="499"/>
      <c r="E88" s="446"/>
      <c r="F88" s="500"/>
      <c r="G88" s="501"/>
    </row>
    <row r="89" spans="1:7" ht="15" customHeight="1" x14ac:dyDescent="0.25">
      <c r="A89" s="899" t="s">
        <v>701</v>
      </c>
      <c r="B89" s="899"/>
      <c r="C89" s="498"/>
      <c r="D89" s="499"/>
      <c r="E89" s="446"/>
      <c r="F89" s="500"/>
      <c r="G89" s="501"/>
    </row>
    <row r="90" spans="1:7" ht="15" customHeight="1" x14ac:dyDescent="0.25">
      <c r="A90" s="899" t="s">
        <v>702</v>
      </c>
      <c r="B90" s="899"/>
      <c r="C90" s="498"/>
      <c r="D90" s="499"/>
      <c r="E90" s="446"/>
      <c r="F90" s="500"/>
      <c r="G90" s="501"/>
    </row>
    <row r="91" spans="1:7" ht="15" customHeight="1" x14ac:dyDescent="0.25">
      <c r="A91" s="899" t="s">
        <v>703</v>
      </c>
      <c r="B91" s="899"/>
      <c r="C91" s="498"/>
      <c r="D91" s="499"/>
      <c r="E91" s="446"/>
      <c r="F91" s="500"/>
      <c r="G91" s="501"/>
    </row>
    <row r="92" spans="1:7" ht="15" customHeight="1" x14ac:dyDescent="0.25">
      <c r="A92" s="899" t="s">
        <v>704</v>
      </c>
      <c r="B92" s="899"/>
      <c r="C92" s="498"/>
      <c r="D92" s="499"/>
      <c r="E92" s="502"/>
      <c r="F92" s="503"/>
      <c r="G92" s="501"/>
    </row>
    <row r="93" spans="1:7" ht="15" customHeight="1" x14ac:dyDescent="0.25">
      <c r="A93" s="937" t="s">
        <v>705</v>
      </c>
      <c r="B93" s="937"/>
      <c r="C93" s="561">
        <f>SUM(C82:C92)</f>
        <v>0</v>
      </c>
      <c r="D93" s="561">
        <f>SUM(D82:D92)</f>
        <v>0</v>
      </c>
      <c r="E93" s="561">
        <f>SUM(E82:E92)</f>
        <v>0</v>
      </c>
      <c r="F93" s="561">
        <f>SUM(F82:F92)</f>
        <v>0</v>
      </c>
      <c r="G93" s="562">
        <f>SUM(G82:G92)</f>
        <v>0</v>
      </c>
    </row>
    <row r="94" spans="1:7" ht="2.4500000000000002" customHeight="1" x14ac:dyDescent="0.25">
      <c r="A94" s="563"/>
      <c r="B94" s="538"/>
      <c r="C94" s="532"/>
      <c r="D94" s="538"/>
      <c r="E94" s="538"/>
      <c r="F94" s="531"/>
      <c r="G94" s="531"/>
    </row>
    <row r="95" spans="1:7" ht="7.5" customHeight="1" x14ac:dyDescent="0.25">
      <c r="A95" s="936" t="s">
        <v>764</v>
      </c>
      <c r="B95" s="936"/>
      <c r="C95" s="891" t="s">
        <v>765</v>
      </c>
      <c r="D95" s="891"/>
      <c r="E95" s="891"/>
      <c r="F95" s="891"/>
      <c r="G95" s="891"/>
    </row>
    <row r="96" spans="1:7" ht="7.5" customHeight="1" x14ac:dyDescent="0.25">
      <c r="A96" s="936"/>
      <c r="B96" s="936"/>
      <c r="C96" s="891"/>
      <c r="D96" s="891"/>
      <c r="E96" s="891"/>
      <c r="F96" s="891"/>
      <c r="G96" s="891"/>
    </row>
    <row r="97" spans="1:7" ht="15" customHeight="1" x14ac:dyDescent="0.25">
      <c r="A97" s="936"/>
      <c r="B97" s="936"/>
      <c r="C97" s="892" t="s">
        <v>708</v>
      </c>
      <c r="D97" s="893" t="s">
        <v>709</v>
      </c>
      <c r="E97" s="893"/>
      <c r="F97" s="893" t="s">
        <v>710</v>
      </c>
      <c r="G97" s="893"/>
    </row>
    <row r="98" spans="1:7" ht="15" customHeight="1" x14ac:dyDescent="0.25">
      <c r="A98" s="564" t="s">
        <v>766</v>
      </c>
      <c r="B98" s="564"/>
      <c r="C98" s="892"/>
      <c r="D98" s="893"/>
      <c r="E98" s="893"/>
      <c r="F98" s="893"/>
      <c r="G98" s="893"/>
    </row>
    <row r="99" spans="1:7" ht="15" customHeight="1" x14ac:dyDescent="0.25">
      <c r="A99" s="519"/>
      <c r="B99" s="519"/>
      <c r="C99" s="509"/>
      <c r="D99" s="894" t="s">
        <v>711</v>
      </c>
      <c r="E99" s="894"/>
      <c r="F99" s="932"/>
      <c r="G99" s="932"/>
    </row>
    <row r="100" spans="1:7" ht="15" customHeight="1" x14ac:dyDescent="0.25">
      <c r="A100" s="888" t="s">
        <v>712</v>
      </c>
      <c r="B100" s="888"/>
      <c r="C100" s="511"/>
      <c r="D100" s="898"/>
      <c r="E100" s="898"/>
      <c r="F100" s="898"/>
      <c r="G100" s="898"/>
    </row>
    <row r="101" spans="1:7" ht="15" customHeight="1" x14ac:dyDescent="0.25">
      <c r="A101" s="886" t="s">
        <v>713</v>
      </c>
      <c r="B101" s="886"/>
      <c r="C101" s="512"/>
      <c r="D101" s="896"/>
      <c r="E101" s="896"/>
      <c r="F101" s="896"/>
      <c r="G101" s="896"/>
    </row>
    <row r="102" spans="1:7" ht="15" customHeight="1" x14ac:dyDescent="0.25">
      <c r="A102" s="886" t="s">
        <v>714</v>
      </c>
      <c r="B102" s="886"/>
      <c r="C102" s="512"/>
      <c r="D102" s="896"/>
      <c r="E102" s="896"/>
      <c r="F102" s="896"/>
      <c r="G102" s="896"/>
    </row>
    <row r="103" spans="1:7" ht="15" customHeight="1" x14ac:dyDescent="0.25">
      <c r="A103" s="886" t="s">
        <v>715</v>
      </c>
      <c r="B103" s="886"/>
      <c r="C103" s="512"/>
      <c r="D103" s="896"/>
      <c r="E103" s="896"/>
      <c r="F103" s="896"/>
      <c r="G103" s="896"/>
    </row>
    <row r="104" spans="1:7" ht="15" customHeight="1" x14ac:dyDescent="0.25">
      <c r="A104" s="886" t="s">
        <v>716</v>
      </c>
      <c r="B104" s="886"/>
      <c r="C104" s="512"/>
      <c r="D104" s="896"/>
      <c r="E104" s="896"/>
      <c r="F104" s="896"/>
      <c r="G104" s="896"/>
    </row>
    <row r="105" spans="1:7" ht="15" customHeight="1" x14ac:dyDescent="0.25">
      <c r="A105" s="886" t="s">
        <v>717</v>
      </c>
      <c r="B105" s="886"/>
      <c r="C105" s="512"/>
      <c r="D105" s="896"/>
      <c r="E105" s="896"/>
      <c r="F105" s="896"/>
      <c r="G105" s="896"/>
    </row>
    <row r="106" spans="1:7" ht="15" customHeight="1" x14ac:dyDescent="0.25">
      <c r="A106" s="886" t="s">
        <v>718</v>
      </c>
      <c r="B106" s="886"/>
      <c r="C106" s="512"/>
      <c r="D106" s="896"/>
      <c r="E106" s="896"/>
      <c r="F106" s="896"/>
      <c r="G106" s="896"/>
    </row>
    <row r="107" spans="1:7" ht="15" customHeight="1" x14ac:dyDescent="0.25">
      <c r="A107" s="886" t="s">
        <v>719</v>
      </c>
      <c r="B107" s="886"/>
      <c r="C107" s="512"/>
      <c r="D107" s="896"/>
      <c r="E107" s="896"/>
      <c r="F107" s="896"/>
      <c r="G107" s="896"/>
    </row>
    <row r="108" spans="1:7" ht="15" customHeight="1" x14ac:dyDescent="0.25">
      <c r="A108" s="886" t="s">
        <v>720</v>
      </c>
      <c r="B108" s="886"/>
      <c r="C108" s="512"/>
      <c r="D108" s="896"/>
      <c r="E108" s="896"/>
      <c r="F108" s="896"/>
      <c r="G108" s="896"/>
    </row>
    <row r="109" spans="1:7" ht="15" customHeight="1" x14ac:dyDescent="0.25">
      <c r="A109" s="886" t="s">
        <v>721</v>
      </c>
      <c r="B109" s="886"/>
      <c r="C109" s="512"/>
      <c r="D109" s="896"/>
      <c r="E109" s="896"/>
      <c r="F109" s="896"/>
      <c r="G109" s="896"/>
    </row>
    <row r="110" spans="1:7" ht="15" customHeight="1" x14ac:dyDescent="0.25">
      <c r="A110" s="886" t="s">
        <v>722</v>
      </c>
      <c r="B110" s="886"/>
      <c r="C110" s="512"/>
      <c r="D110" s="896"/>
      <c r="E110" s="896"/>
      <c r="F110" s="896"/>
      <c r="G110" s="896"/>
    </row>
    <row r="111" spans="1:7" ht="15" customHeight="1" x14ac:dyDescent="0.25">
      <c r="A111" s="935" t="s">
        <v>723</v>
      </c>
      <c r="B111" s="935"/>
      <c r="C111" s="565">
        <f>SUM(C100:C110)</f>
        <v>0</v>
      </c>
      <c r="D111" s="927">
        <f>SUM(D100:D110)</f>
        <v>0</v>
      </c>
      <c r="E111" s="927"/>
      <c r="F111" s="927">
        <f>SUM(F100:F110)</f>
        <v>0</v>
      </c>
      <c r="G111" s="927"/>
    </row>
    <row r="112" spans="1:7" ht="2.4500000000000002" customHeight="1" x14ac:dyDescent="0.25">
      <c r="A112" s="538"/>
      <c r="B112" s="538"/>
      <c r="C112" s="538"/>
      <c r="D112" s="538"/>
      <c r="E112" s="538"/>
      <c r="F112" s="557"/>
      <c r="G112" s="531"/>
    </row>
    <row r="113" spans="1:7" ht="15" customHeight="1" x14ac:dyDescent="0.25">
      <c r="A113" s="893" t="s">
        <v>513</v>
      </c>
      <c r="B113" s="893"/>
      <c r="C113" s="891" t="s">
        <v>725</v>
      </c>
      <c r="D113" s="891"/>
      <c r="E113" s="891"/>
      <c r="F113" s="891"/>
      <c r="G113" s="891"/>
    </row>
    <row r="114" spans="1:7" ht="15" customHeight="1" x14ac:dyDescent="0.25">
      <c r="A114" s="933" t="s">
        <v>767</v>
      </c>
      <c r="B114" s="933"/>
      <c r="C114" s="891"/>
      <c r="D114" s="891"/>
      <c r="E114" s="891"/>
      <c r="F114" s="891"/>
      <c r="G114" s="891"/>
    </row>
    <row r="115" spans="1:7" ht="15" customHeight="1" x14ac:dyDescent="0.25">
      <c r="A115" s="934" t="s">
        <v>768</v>
      </c>
      <c r="B115" s="934"/>
      <c r="C115" s="892" t="s">
        <v>708</v>
      </c>
      <c r="D115" s="893" t="s">
        <v>709</v>
      </c>
      <c r="E115" s="893"/>
      <c r="F115" s="893" t="s">
        <v>710</v>
      </c>
      <c r="G115" s="893"/>
    </row>
    <row r="116" spans="1:7" ht="15" customHeight="1" x14ac:dyDescent="0.25">
      <c r="A116" s="933"/>
      <c r="B116" s="933"/>
      <c r="C116" s="892"/>
      <c r="D116" s="893"/>
      <c r="E116" s="893"/>
      <c r="F116" s="893"/>
      <c r="G116" s="893"/>
    </row>
    <row r="117" spans="1:7" ht="15" customHeight="1" x14ac:dyDescent="0.25">
      <c r="A117" s="519"/>
      <c r="B117" s="566"/>
      <c r="C117" s="509"/>
      <c r="D117" s="894" t="s">
        <v>726</v>
      </c>
      <c r="E117" s="894"/>
      <c r="F117" s="932"/>
      <c r="G117" s="932"/>
    </row>
    <row r="118" spans="1:7" ht="15" customHeight="1" x14ac:dyDescent="0.25">
      <c r="A118" s="888" t="s">
        <v>727</v>
      </c>
      <c r="B118" s="888"/>
      <c r="C118" s="514"/>
      <c r="D118" s="889"/>
      <c r="E118" s="889"/>
      <c r="F118" s="889"/>
      <c r="G118" s="889"/>
    </row>
    <row r="119" spans="1:7" ht="15" customHeight="1" x14ac:dyDescent="0.25">
      <c r="A119" s="886" t="s">
        <v>728</v>
      </c>
      <c r="B119" s="886"/>
      <c r="C119" s="515"/>
      <c r="D119" s="887"/>
      <c r="E119" s="887"/>
      <c r="F119" s="887"/>
      <c r="G119" s="887"/>
    </row>
    <row r="120" spans="1:7" ht="15" customHeight="1" x14ac:dyDescent="0.25">
      <c r="A120" s="886" t="s">
        <v>729</v>
      </c>
      <c r="B120" s="886"/>
      <c r="C120" s="515"/>
      <c r="D120" s="887"/>
      <c r="E120" s="887"/>
      <c r="F120" s="887"/>
      <c r="G120" s="887"/>
    </row>
    <row r="121" spans="1:7" ht="15" customHeight="1" x14ac:dyDescent="0.25">
      <c r="A121" s="886" t="s">
        <v>730</v>
      </c>
      <c r="B121" s="886"/>
      <c r="C121" s="515"/>
      <c r="D121" s="887"/>
      <c r="E121" s="887"/>
      <c r="F121" s="887"/>
      <c r="G121" s="887"/>
    </row>
    <row r="122" spans="1:7" ht="15" customHeight="1" x14ac:dyDescent="0.25">
      <c r="A122" s="886" t="s">
        <v>731</v>
      </c>
      <c r="B122" s="886"/>
      <c r="C122" s="515"/>
      <c r="D122" s="887"/>
      <c r="E122" s="887"/>
      <c r="F122" s="887"/>
      <c r="G122" s="887"/>
    </row>
    <row r="123" spans="1:7" ht="15" customHeight="1" x14ac:dyDescent="0.25">
      <c r="A123" s="886" t="s">
        <v>732</v>
      </c>
      <c r="B123" s="886"/>
      <c r="C123" s="515"/>
      <c r="D123" s="887"/>
      <c r="E123" s="887"/>
      <c r="F123" s="887"/>
      <c r="G123" s="887"/>
    </row>
    <row r="124" spans="1:7" ht="15" customHeight="1" x14ac:dyDescent="0.25">
      <c r="A124" s="886" t="s">
        <v>733</v>
      </c>
      <c r="B124" s="886"/>
      <c r="C124" s="515"/>
      <c r="D124" s="887"/>
      <c r="E124" s="887"/>
      <c r="F124" s="887"/>
      <c r="G124" s="887"/>
    </row>
    <row r="125" spans="1:7" ht="15" customHeight="1" x14ac:dyDescent="0.25">
      <c r="A125" s="886" t="s">
        <v>734</v>
      </c>
      <c r="B125" s="886"/>
      <c r="C125" s="515"/>
      <c r="D125" s="887"/>
      <c r="E125" s="887"/>
      <c r="F125" s="887"/>
      <c r="G125" s="887"/>
    </row>
    <row r="126" spans="1:7" ht="15" customHeight="1" x14ac:dyDescent="0.25">
      <c r="A126" s="886" t="s">
        <v>735</v>
      </c>
      <c r="B126" s="886"/>
      <c r="C126" s="515"/>
      <c r="D126" s="887"/>
      <c r="E126" s="887"/>
      <c r="F126" s="887"/>
      <c r="G126" s="887"/>
    </row>
    <row r="127" spans="1:7" ht="15" customHeight="1" x14ac:dyDescent="0.25">
      <c r="A127" s="886" t="s">
        <v>736</v>
      </c>
      <c r="B127" s="886"/>
      <c r="C127" s="515"/>
      <c r="D127" s="887"/>
      <c r="E127" s="887"/>
      <c r="F127" s="887"/>
      <c r="G127" s="887"/>
    </row>
    <row r="128" spans="1:7" ht="15" customHeight="1" x14ac:dyDescent="0.25">
      <c r="A128" s="926" t="s">
        <v>737</v>
      </c>
      <c r="B128" s="926"/>
      <c r="C128" s="565">
        <f>SUM(C118:C127)</f>
        <v>0</v>
      </c>
      <c r="D128" s="927">
        <f>SUM(D118:D127)</f>
        <v>0</v>
      </c>
      <c r="E128" s="927"/>
      <c r="F128" s="927">
        <f>SUM(F118:F127)</f>
        <v>0</v>
      </c>
      <c r="G128" s="927"/>
    </row>
    <row r="129" spans="1:7" ht="2.4500000000000002" customHeight="1" x14ac:dyDescent="0.25">
      <c r="A129" s="538"/>
      <c r="B129" s="548"/>
      <c r="C129" s="567"/>
      <c r="D129" s="538"/>
      <c r="E129" s="538"/>
      <c r="F129" s="531"/>
      <c r="G129" s="531"/>
    </row>
    <row r="130" spans="1:7" ht="15" customHeight="1" x14ac:dyDescent="0.25">
      <c r="A130" s="568" t="s">
        <v>661</v>
      </c>
      <c r="B130" s="928" t="s">
        <v>757</v>
      </c>
      <c r="C130" s="905" t="s">
        <v>351</v>
      </c>
      <c r="D130" s="929" t="s">
        <v>564</v>
      </c>
      <c r="E130" s="929"/>
      <c r="F130" s="929"/>
      <c r="G130" s="929"/>
    </row>
    <row r="131" spans="1:7" ht="30" customHeight="1" x14ac:dyDescent="0.25">
      <c r="A131" s="542" t="s">
        <v>738</v>
      </c>
      <c r="B131" s="928"/>
      <c r="C131" s="905"/>
      <c r="D131" s="541" t="s">
        <v>758</v>
      </c>
      <c r="E131" s="930" t="s">
        <v>759</v>
      </c>
      <c r="F131" s="930"/>
      <c r="G131" s="508" t="s">
        <v>31</v>
      </c>
    </row>
    <row r="132" spans="1:7" ht="14.1" customHeight="1" x14ac:dyDescent="0.25">
      <c r="A132" s="569"/>
      <c r="B132" s="928"/>
      <c r="C132" s="905"/>
      <c r="D132" s="537" t="s">
        <v>568</v>
      </c>
      <c r="E132" s="931" t="s">
        <v>116</v>
      </c>
      <c r="F132" s="931"/>
      <c r="G132" s="543" t="s">
        <v>760</v>
      </c>
    </row>
    <row r="133" spans="1:7" ht="14.1" customHeight="1" x14ac:dyDescent="0.25">
      <c r="A133" s="538" t="s">
        <v>743</v>
      </c>
      <c r="B133" s="446"/>
      <c r="C133" s="446"/>
      <c r="D133" s="502"/>
      <c r="E133" s="925"/>
      <c r="F133" s="925"/>
      <c r="G133" s="467">
        <f t="shared" ref="G133:G140" si="4">IF(C133="",0,IF(C133=0,0,(D133+E133)/C133))</f>
        <v>0</v>
      </c>
    </row>
    <row r="134" spans="1:7" ht="14.1" customHeight="1" x14ac:dyDescent="0.25">
      <c r="A134" s="538" t="s">
        <v>744</v>
      </c>
      <c r="B134" s="446"/>
      <c r="C134" s="446"/>
      <c r="D134" s="502"/>
      <c r="E134" s="925"/>
      <c r="F134" s="925"/>
      <c r="G134" s="467">
        <f t="shared" si="4"/>
        <v>0</v>
      </c>
    </row>
    <row r="135" spans="1:7" ht="14.1" customHeight="1" x14ac:dyDescent="0.25">
      <c r="A135" s="538" t="s">
        <v>745</v>
      </c>
      <c r="B135" s="446"/>
      <c r="C135" s="446"/>
      <c r="D135" s="502"/>
      <c r="E135" s="925"/>
      <c r="F135" s="925"/>
      <c r="G135" s="467">
        <f t="shared" si="4"/>
        <v>0</v>
      </c>
    </row>
    <row r="136" spans="1:7" ht="14.1" customHeight="1" x14ac:dyDescent="0.25">
      <c r="A136" s="538" t="s">
        <v>746</v>
      </c>
      <c r="B136" s="446"/>
      <c r="C136" s="446"/>
      <c r="D136" s="502"/>
      <c r="E136" s="925"/>
      <c r="F136" s="925"/>
      <c r="G136" s="467">
        <f t="shared" si="4"/>
        <v>0</v>
      </c>
    </row>
    <row r="137" spans="1:7" ht="14.1" customHeight="1" x14ac:dyDescent="0.25">
      <c r="A137" s="538" t="s">
        <v>747</v>
      </c>
      <c r="B137" s="446"/>
      <c r="C137" s="446"/>
      <c r="D137" s="502"/>
      <c r="E137" s="925"/>
      <c r="F137" s="925"/>
      <c r="G137" s="467">
        <f t="shared" si="4"/>
        <v>0</v>
      </c>
    </row>
    <row r="138" spans="1:7" ht="14.1" customHeight="1" x14ac:dyDescent="0.25">
      <c r="A138" s="538" t="s">
        <v>748</v>
      </c>
      <c r="B138" s="446"/>
      <c r="C138" s="446"/>
      <c r="D138" s="502"/>
      <c r="E138" s="925"/>
      <c r="F138" s="925"/>
      <c r="G138" s="467">
        <f t="shared" si="4"/>
        <v>0</v>
      </c>
    </row>
    <row r="139" spans="1:7" ht="14.1" customHeight="1" x14ac:dyDescent="0.25">
      <c r="A139" s="567" t="s">
        <v>749</v>
      </c>
      <c r="B139" s="521"/>
      <c r="C139" s="521"/>
      <c r="D139" s="502"/>
      <c r="E139" s="925"/>
      <c r="F139" s="925"/>
      <c r="G139" s="467">
        <f t="shared" si="4"/>
        <v>0</v>
      </c>
    </row>
    <row r="140" spans="1:7" ht="14.1" customHeight="1" x14ac:dyDescent="0.25">
      <c r="A140" s="540" t="s">
        <v>184</v>
      </c>
      <c r="B140" s="448">
        <f>SUM(B133:B139)</f>
        <v>0</v>
      </c>
      <c r="C140" s="448">
        <f>SUM(C133:C139)</f>
        <v>0</v>
      </c>
      <c r="D140" s="448">
        <f>SUM(D133:D139)</f>
        <v>0</v>
      </c>
      <c r="E140" s="911">
        <f>SUM(E133:E139)</f>
        <v>0</v>
      </c>
      <c r="F140" s="911"/>
      <c r="G140" s="570">
        <f t="shared" si="4"/>
        <v>0</v>
      </c>
    </row>
    <row r="141" spans="1:7" ht="14.1" customHeight="1" x14ac:dyDescent="0.25">
      <c r="A141" s="571" t="s">
        <v>140</v>
      </c>
      <c r="B141" s="572"/>
      <c r="C141" s="572"/>
      <c r="D141" s="573"/>
      <c r="E141" s="573"/>
      <c r="F141" s="574"/>
      <c r="G141" s="574"/>
    </row>
    <row r="142" spans="1:7" ht="14.1" customHeight="1" x14ac:dyDescent="0.25">
      <c r="A142" s="538" t="s">
        <v>750</v>
      </c>
      <c r="B142" s="575"/>
      <c r="C142" s="575"/>
      <c r="D142" s="575"/>
      <c r="E142" s="575"/>
      <c r="F142" s="576"/>
      <c r="G142" s="576"/>
    </row>
    <row r="143" spans="1:7" ht="14.1" customHeight="1" x14ac:dyDescent="0.25">
      <c r="A143" s="577" t="s">
        <v>751</v>
      </c>
      <c r="B143" s="538"/>
      <c r="C143" s="538"/>
      <c r="D143" s="538"/>
      <c r="E143" s="538"/>
      <c r="F143" s="557"/>
      <c r="G143" s="557"/>
    </row>
    <row r="144" spans="1:7" ht="14.1" customHeight="1" x14ac:dyDescent="0.25">
      <c r="A144" s="577" t="s">
        <v>752</v>
      </c>
      <c r="B144" s="538"/>
      <c r="C144" s="538"/>
      <c r="D144" s="538"/>
      <c r="E144" s="538"/>
      <c r="F144" s="557"/>
      <c r="G144" s="557"/>
    </row>
    <row r="145" spans="1:7" ht="14.1" customHeight="1" x14ac:dyDescent="0.25">
      <c r="A145" s="578" t="s">
        <v>753</v>
      </c>
      <c r="B145" s="530"/>
      <c r="C145" s="530"/>
      <c r="D145" s="538"/>
      <c r="E145" s="538"/>
      <c r="F145" s="557"/>
      <c r="G145" s="557"/>
    </row>
  </sheetData>
  <sheetProtection password="DA51" sheet="1" objects="1" scenarios="1" formatColumns="0" formatRows="0" selectLockedCells="1"/>
  <mergeCells count="234">
    <mergeCell ref="A1:G1"/>
    <mergeCell ref="A3:G3"/>
    <mergeCell ref="A4:G4"/>
    <mergeCell ref="A5:G5"/>
    <mergeCell ref="A6:G6"/>
    <mergeCell ref="A7:G7"/>
    <mergeCell ref="A10:A12"/>
    <mergeCell ref="B10:B12"/>
    <mergeCell ref="C10:C11"/>
    <mergeCell ref="D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A33:A35"/>
    <mergeCell ref="B33:B35"/>
    <mergeCell ref="C33:C34"/>
    <mergeCell ref="D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A46:A47"/>
    <mergeCell ref="B46:B48"/>
    <mergeCell ref="C46:C47"/>
    <mergeCell ref="D46:G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A58:B58"/>
    <mergeCell ref="A59:A61"/>
    <mergeCell ref="B59:B61"/>
    <mergeCell ref="C59:C61"/>
    <mergeCell ref="D59:G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A74:E74"/>
    <mergeCell ref="F74:G74"/>
    <mergeCell ref="A76:E76"/>
    <mergeCell ref="F76:G76"/>
    <mergeCell ref="A78:E78"/>
    <mergeCell ref="F78:G78"/>
    <mergeCell ref="A80:B81"/>
    <mergeCell ref="C80:C81"/>
    <mergeCell ref="D80:D81"/>
    <mergeCell ref="E80:E81"/>
    <mergeCell ref="F80:F81"/>
    <mergeCell ref="G80:G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5:B97"/>
    <mergeCell ref="C95:G96"/>
    <mergeCell ref="C97:C98"/>
    <mergeCell ref="D97:E98"/>
    <mergeCell ref="F97:G98"/>
    <mergeCell ref="D99:E99"/>
    <mergeCell ref="F99:G99"/>
    <mergeCell ref="A100:B100"/>
    <mergeCell ref="D100:E100"/>
    <mergeCell ref="F100:G100"/>
    <mergeCell ref="A101:B101"/>
    <mergeCell ref="D101:E101"/>
    <mergeCell ref="F101:G101"/>
    <mergeCell ref="A102:B102"/>
    <mergeCell ref="D102:E102"/>
    <mergeCell ref="F102:G102"/>
    <mergeCell ref="A103:B103"/>
    <mergeCell ref="D103:E103"/>
    <mergeCell ref="F103:G103"/>
    <mergeCell ref="A104:B104"/>
    <mergeCell ref="D104:E104"/>
    <mergeCell ref="F104:G104"/>
    <mergeCell ref="A105:B105"/>
    <mergeCell ref="D105:E105"/>
    <mergeCell ref="F105:G105"/>
    <mergeCell ref="A106:B106"/>
    <mergeCell ref="D106:E106"/>
    <mergeCell ref="F106:G106"/>
    <mergeCell ref="A107:B107"/>
    <mergeCell ref="D107:E107"/>
    <mergeCell ref="F107:G107"/>
    <mergeCell ref="A108:B108"/>
    <mergeCell ref="D108:E108"/>
    <mergeCell ref="F108:G108"/>
    <mergeCell ref="A109:B109"/>
    <mergeCell ref="D109:E109"/>
    <mergeCell ref="F109:G109"/>
    <mergeCell ref="A110:B110"/>
    <mergeCell ref="D110:E110"/>
    <mergeCell ref="F110:G110"/>
    <mergeCell ref="A111:B111"/>
    <mergeCell ref="D111:E111"/>
    <mergeCell ref="F111:G111"/>
    <mergeCell ref="A113:B113"/>
    <mergeCell ref="C113:G114"/>
    <mergeCell ref="A114:B114"/>
    <mergeCell ref="A115:B115"/>
    <mergeCell ref="C115:C116"/>
    <mergeCell ref="D115:E116"/>
    <mergeCell ref="F115:G116"/>
    <mergeCell ref="A116:B116"/>
    <mergeCell ref="D117:E117"/>
    <mergeCell ref="F117:G117"/>
    <mergeCell ref="A118:B118"/>
    <mergeCell ref="D118:E118"/>
    <mergeCell ref="F118:G118"/>
    <mergeCell ref="A119:B119"/>
    <mergeCell ref="D119:E119"/>
    <mergeCell ref="F119:G119"/>
    <mergeCell ref="A120:B120"/>
    <mergeCell ref="D120:E120"/>
    <mergeCell ref="F120:G120"/>
    <mergeCell ref="A121:B121"/>
    <mergeCell ref="D121:E121"/>
    <mergeCell ref="F121:G121"/>
    <mergeCell ref="A122:B122"/>
    <mergeCell ref="D122:E122"/>
    <mergeCell ref="F122:G122"/>
    <mergeCell ref="A123:B123"/>
    <mergeCell ref="D123:E123"/>
    <mergeCell ref="F123:G123"/>
    <mergeCell ref="A124:B124"/>
    <mergeCell ref="D124:E124"/>
    <mergeCell ref="F124:G124"/>
    <mergeCell ref="A125:B125"/>
    <mergeCell ref="D125:E125"/>
    <mergeCell ref="F125:G125"/>
    <mergeCell ref="A126:B126"/>
    <mergeCell ref="D126:E126"/>
    <mergeCell ref="F126:G126"/>
    <mergeCell ref="A127:B127"/>
    <mergeCell ref="D127:E127"/>
    <mergeCell ref="F127:G127"/>
    <mergeCell ref="A128:B128"/>
    <mergeCell ref="D128:E128"/>
    <mergeCell ref="F128:G128"/>
    <mergeCell ref="B130:B132"/>
    <mergeCell ref="C130:C132"/>
    <mergeCell ref="D130:G130"/>
    <mergeCell ref="E131:F131"/>
    <mergeCell ref="E132:F132"/>
    <mergeCell ref="E139:F139"/>
    <mergeCell ref="E140:F140"/>
    <mergeCell ref="E133:F133"/>
    <mergeCell ref="E134:F134"/>
    <mergeCell ref="E135:F135"/>
    <mergeCell ref="E136:F136"/>
    <mergeCell ref="E137:F137"/>
    <mergeCell ref="E138:F138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5" max="16383" man="1"/>
    <brk id="9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opLeftCell="A7" workbookViewId="0">
      <selection activeCell="A7" sqref="A7:G7"/>
    </sheetView>
  </sheetViews>
  <sheetFormatPr defaultRowHeight="15" x14ac:dyDescent="0.25"/>
  <cols>
    <col min="1" max="1" width="73" customWidth="1"/>
    <col min="2" max="3" width="8.7109375" customWidth="1"/>
    <col min="4" max="7" width="16.7109375" customWidth="1"/>
  </cols>
  <sheetData>
    <row r="1" spans="1:7" ht="15" customHeight="1" x14ac:dyDescent="0.25">
      <c r="A1" s="958" t="s">
        <v>769</v>
      </c>
      <c r="B1" s="958"/>
      <c r="C1" s="958"/>
      <c r="D1" s="958"/>
      <c r="E1" s="958"/>
      <c r="F1" s="958"/>
      <c r="G1" s="958"/>
    </row>
    <row r="2" spans="1:7" ht="2.4500000000000002" customHeight="1" x14ac:dyDescent="0.25">
      <c r="A2" s="427"/>
      <c r="B2" s="427"/>
      <c r="C2" s="427"/>
      <c r="D2" s="427"/>
      <c r="E2" s="427"/>
      <c r="F2" s="461"/>
      <c r="G2" s="461"/>
    </row>
    <row r="3" spans="1:7" ht="15" customHeight="1" x14ac:dyDescent="0.25">
      <c r="A3" s="922" t="s">
        <v>923</v>
      </c>
      <c r="B3" s="922"/>
      <c r="C3" s="922"/>
      <c r="D3" s="922"/>
      <c r="E3" s="922"/>
      <c r="F3" s="922"/>
      <c r="G3" s="922"/>
    </row>
    <row r="4" spans="1:7" ht="15" customHeight="1" x14ac:dyDescent="0.25">
      <c r="A4" s="923" t="s">
        <v>1</v>
      </c>
      <c r="B4" s="923"/>
      <c r="C4" s="923"/>
      <c r="D4" s="923"/>
      <c r="E4" s="923"/>
      <c r="F4" s="923"/>
      <c r="G4" s="923"/>
    </row>
    <row r="5" spans="1:7" ht="15" customHeight="1" x14ac:dyDescent="0.25">
      <c r="A5" s="924" t="s">
        <v>628</v>
      </c>
      <c r="B5" s="924"/>
      <c r="C5" s="924"/>
      <c r="D5" s="924"/>
      <c r="E5" s="924"/>
      <c r="F5" s="924"/>
      <c r="G5" s="924"/>
    </row>
    <row r="6" spans="1:7" ht="15" customHeight="1" x14ac:dyDescent="0.25">
      <c r="A6" s="923" t="s">
        <v>22</v>
      </c>
      <c r="B6" s="923"/>
      <c r="C6" s="923"/>
      <c r="D6" s="923"/>
      <c r="E6" s="923"/>
      <c r="F6" s="923"/>
      <c r="G6" s="923"/>
    </row>
    <row r="7" spans="1:7" ht="15" customHeight="1" x14ac:dyDescent="0.25">
      <c r="A7" s="922" t="s">
        <v>925</v>
      </c>
      <c r="B7" s="922"/>
      <c r="C7" s="922"/>
      <c r="D7" s="922"/>
      <c r="E7" s="922"/>
      <c r="F7" s="922"/>
      <c r="G7" s="922"/>
    </row>
    <row r="8" spans="1:7" ht="2.4500000000000002" customHeight="1" x14ac:dyDescent="0.25">
      <c r="A8" s="427"/>
      <c r="B8" s="427"/>
      <c r="C8" s="427"/>
      <c r="D8" s="427"/>
      <c r="E8" s="427"/>
      <c r="F8" s="461"/>
      <c r="G8" s="461"/>
    </row>
    <row r="9" spans="1:7" ht="15" customHeight="1" x14ac:dyDescent="0.25">
      <c r="A9" s="456" t="s">
        <v>629</v>
      </c>
      <c r="B9" s="430"/>
      <c r="C9" s="430"/>
      <c r="D9" s="430"/>
      <c r="E9" s="461"/>
      <c r="F9" s="461"/>
      <c r="G9" s="431">
        <v>1</v>
      </c>
    </row>
    <row r="10" spans="1:7" ht="15" customHeight="1" x14ac:dyDescent="0.25">
      <c r="A10" s="956" t="s">
        <v>770</v>
      </c>
      <c r="B10" s="905" t="s">
        <v>771</v>
      </c>
      <c r="C10" s="905"/>
      <c r="D10" s="885" t="s">
        <v>109</v>
      </c>
      <c r="E10" s="885"/>
      <c r="F10" s="885" t="s">
        <v>110</v>
      </c>
      <c r="G10" s="885"/>
    </row>
    <row r="11" spans="1:7" ht="15" customHeight="1" x14ac:dyDescent="0.25">
      <c r="A11" s="956"/>
      <c r="B11" s="905"/>
      <c r="C11" s="905"/>
      <c r="D11" s="433" t="s">
        <v>32</v>
      </c>
      <c r="E11" s="462" t="s">
        <v>31</v>
      </c>
      <c r="F11" s="433" t="s">
        <v>32</v>
      </c>
      <c r="G11" s="462" t="s">
        <v>31</v>
      </c>
    </row>
    <row r="12" spans="1:7" ht="15" customHeight="1" x14ac:dyDescent="0.25">
      <c r="A12" s="463" t="s">
        <v>662</v>
      </c>
      <c r="B12" s="905"/>
      <c r="C12" s="905"/>
      <c r="D12" s="439" t="s">
        <v>34</v>
      </c>
      <c r="E12" s="464" t="s">
        <v>772</v>
      </c>
      <c r="F12" s="439" t="s">
        <v>36</v>
      </c>
      <c r="G12" s="464" t="s">
        <v>773</v>
      </c>
    </row>
    <row r="13" spans="1:7" ht="15" customHeight="1" x14ac:dyDescent="0.25">
      <c r="A13" s="465" t="s">
        <v>665</v>
      </c>
      <c r="B13" s="957">
        <f>SUM(B14:B16)</f>
        <v>0</v>
      </c>
      <c r="C13" s="957"/>
      <c r="D13" s="466">
        <f>SUM(D14:D16)</f>
        <v>0</v>
      </c>
      <c r="E13" s="579">
        <f t="shared" ref="E13:E21" si="0">IF($B13="",0,IF($B13=0,0,D13/$B13))</f>
        <v>0</v>
      </c>
      <c r="F13" s="466">
        <f>SUM(F14:F16)</f>
        <v>0</v>
      </c>
      <c r="G13" s="580">
        <f t="shared" ref="G13:G21" si="1">IF($B13="",0,IF($B13=0,0,F13/$B13))</f>
        <v>0</v>
      </c>
    </row>
    <row r="14" spans="1:7" ht="15" customHeight="1" x14ac:dyDescent="0.25">
      <c r="A14" s="451" t="s">
        <v>353</v>
      </c>
      <c r="B14" s="954"/>
      <c r="C14" s="954"/>
      <c r="D14" s="468"/>
      <c r="E14" s="581">
        <f t="shared" si="0"/>
        <v>0</v>
      </c>
      <c r="F14" s="468"/>
      <c r="G14" s="443">
        <f t="shared" si="1"/>
        <v>0</v>
      </c>
    </row>
    <row r="15" spans="1:7" ht="15" customHeight="1" x14ac:dyDescent="0.25">
      <c r="A15" s="451" t="s">
        <v>666</v>
      </c>
      <c r="B15" s="954"/>
      <c r="C15" s="954"/>
      <c r="D15" s="468"/>
      <c r="E15" s="581">
        <f t="shared" si="0"/>
        <v>0</v>
      </c>
      <c r="F15" s="468"/>
      <c r="G15" s="443">
        <f t="shared" si="1"/>
        <v>0</v>
      </c>
    </row>
    <row r="16" spans="1:7" ht="15" customHeight="1" x14ac:dyDescent="0.25">
      <c r="A16" s="451" t="s">
        <v>355</v>
      </c>
      <c r="B16" s="954"/>
      <c r="C16" s="954"/>
      <c r="D16" s="468"/>
      <c r="E16" s="581">
        <f t="shared" si="0"/>
        <v>0</v>
      </c>
      <c r="F16" s="468"/>
      <c r="G16" s="443">
        <f t="shared" si="1"/>
        <v>0</v>
      </c>
    </row>
    <row r="17" spans="1:7" ht="15" customHeight="1" x14ac:dyDescent="0.25">
      <c r="A17" s="451" t="s">
        <v>570</v>
      </c>
      <c r="B17" s="913">
        <f>SUM(B18:B20)</f>
        <v>0</v>
      </c>
      <c r="C17" s="913"/>
      <c r="D17" s="442">
        <f>SUM(D18:D20)</f>
        <v>0</v>
      </c>
      <c r="E17" s="581">
        <f t="shared" si="0"/>
        <v>0</v>
      </c>
      <c r="F17" s="442">
        <f>SUM(F18:F20)</f>
        <v>0</v>
      </c>
      <c r="G17" s="443">
        <f t="shared" si="1"/>
        <v>0</v>
      </c>
    </row>
    <row r="18" spans="1:7" ht="15" customHeight="1" x14ac:dyDescent="0.25">
      <c r="A18" s="427" t="s">
        <v>667</v>
      </c>
      <c r="B18" s="954"/>
      <c r="C18" s="954"/>
      <c r="D18" s="468"/>
      <c r="E18" s="581">
        <f t="shared" si="0"/>
        <v>0</v>
      </c>
      <c r="F18" s="468"/>
      <c r="G18" s="443">
        <f t="shared" si="1"/>
        <v>0</v>
      </c>
    </row>
    <row r="19" spans="1:7" ht="15" customHeight="1" x14ac:dyDescent="0.25">
      <c r="A19" s="427" t="s">
        <v>358</v>
      </c>
      <c r="B19" s="954"/>
      <c r="C19" s="954"/>
      <c r="D19" s="468"/>
      <c r="E19" s="581">
        <f t="shared" si="0"/>
        <v>0</v>
      </c>
      <c r="F19" s="468"/>
      <c r="G19" s="443">
        <f t="shared" si="1"/>
        <v>0</v>
      </c>
    </row>
    <row r="20" spans="1:7" ht="15" customHeight="1" x14ac:dyDescent="0.25">
      <c r="A20" s="427" t="s">
        <v>668</v>
      </c>
      <c r="B20" s="954"/>
      <c r="C20" s="954"/>
      <c r="D20" s="468"/>
      <c r="E20" s="582">
        <f t="shared" si="0"/>
        <v>0</v>
      </c>
      <c r="F20" s="468"/>
      <c r="G20" s="583">
        <f t="shared" si="1"/>
        <v>0</v>
      </c>
    </row>
    <row r="21" spans="1:7" ht="15" customHeight="1" x14ac:dyDescent="0.25">
      <c r="A21" s="469" t="s">
        <v>774</v>
      </c>
      <c r="B21" s="955">
        <f>+B17+B13</f>
        <v>0</v>
      </c>
      <c r="C21" s="955"/>
      <c r="D21" s="470">
        <f>+D17+D13</f>
        <v>0</v>
      </c>
      <c r="E21" s="471">
        <f t="shared" si="0"/>
        <v>0</v>
      </c>
      <c r="F21" s="470">
        <f>+F17+F13</f>
        <v>0</v>
      </c>
      <c r="G21" s="450">
        <f t="shared" si="1"/>
        <v>0</v>
      </c>
    </row>
    <row r="22" spans="1:7" ht="2.4500000000000002" customHeight="1" x14ac:dyDescent="0.25">
      <c r="A22" s="907"/>
      <c r="B22" s="907"/>
      <c r="C22" s="451"/>
      <c r="D22" s="451"/>
      <c r="E22" s="451"/>
      <c r="F22" s="461"/>
      <c r="G22" s="461"/>
    </row>
    <row r="23" spans="1:7" ht="15" customHeight="1" x14ac:dyDescent="0.25">
      <c r="A23" s="908" t="s">
        <v>670</v>
      </c>
      <c r="B23" s="908"/>
      <c r="C23" s="908"/>
      <c r="D23" s="885" t="s">
        <v>109</v>
      </c>
      <c r="E23" s="885"/>
      <c r="F23" s="885" t="s">
        <v>110</v>
      </c>
      <c r="G23" s="885"/>
    </row>
    <row r="24" spans="1:7" ht="15" customHeight="1" x14ac:dyDescent="0.25">
      <c r="A24" s="908"/>
      <c r="B24" s="908"/>
      <c r="C24" s="908"/>
      <c r="D24" s="433" t="s">
        <v>32</v>
      </c>
      <c r="E24" s="462" t="s">
        <v>31</v>
      </c>
      <c r="F24" s="433" t="s">
        <v>32</v>
      </c>
      <c r="G24" s="462" t="s">
        <v>31</v>
      </c>
    </row>
    <row r="25" spans="1:7" ht="15" customHeight="1" x14ac:dyDescent="0.25">
      <c r="A25" s="908"/>
      <c r="B25" s="908"/>
      <c r="C25" s="908"/>
      <c r="D25" s="439" t="s">
        <v>113</v>
      </c>
      <c r="E25" s="464" t="s">
        <v>775</v>
      </c>
      <c r="F25" s="439" t="s">
        <v>568</v>
      </c>
      <c r="G25" s="464" t="s">
        <v>776</v>
      </c>
    </row>
    <row r="26" spans="1:7" ht="15" customHeight="1" x14ac:dyDescent="0.25">
      <c r="A26" s="476" t="s">
        <v>675</v>
      </c>
      <c r="B26" s="954"/>
      <c r="C26" s="954"/>
      <c r="D26" s="468"/>
      <c r="E26" s="545">
        <f t="shared" ref="E26:E35" si="2">IF(E$21="",0,IF(E$21=0,0,D26/E$21))</f>
        <v>0</v>
      </c>
      <c r="F26" s="468"/>
      <c r="G26" s="584">
        <f t="shared" ref="G26:G35" si="3">IF(G$21="",0,IF(G$21=0,0,F26/G$21))</f>
        <v>0</v>
      </c>
    </row>
    <row r="27" spans="1:7" ht="15" customHeight="1" x14ac:dyDescent="0.25">
      <c r="A27" s="476" t="s">
        <v>676</v>
      </c>
      <c r="B27" s="913">
        <f>SUM(B28:B30)</f>
        <v>0</v>
      </c>
      <c r="C27" s="913"/>
      <c r="D27" s="442">
        <f>SUM(D28:D30)</f>
        <v>0</v>
      </c>
      <c r="E27" s="545">
        <f t="shared" si="2"/>
        <v>0</v>
      </c>
      <c r="F27" s="442">
        <f>SUM(F28:F30)</f>
        <v>0</v>
      </c>
      <c r="G27" s="584">
        <f t="shared" si="3"/>
        <v>0</v>
      </c>
    </row>
    <row r="28" spans="1:7" ht="15" customHeight="1" x14ac:dyDescent="0.25">
      <c r="A28" s="456" t="s">
        <v>677</v>
      </c>
      <c r="B28" s="954"/>
      <c r="C28" s="954"/>
      <c r="D28" s="468"/>
      <c r="E28" s="545">
        <f t="shared" si="2"/>
        <v>0</v>
      </c>
      <c r="F28" s="468"/>
      <c r="G28" s="584">
        <f t="shared" si="3"/>
        <v>0</v>
      </c>
    </row>
    <row r="29" spans="1:7" ht="15" customHeight="1" x14ac:dyDescent="0.25">
      <c r="A29" s="456" t="s">
        <v>678</v>
      </c>
      <c r="B29" s="954"/>
      <c r="C29" s="954"/>
      <c r="D29" s="468"/>
      <c r="E29" s="545">
        <f t="shared" si="2"/>
        <v>0</v>
      </c>
      <c r="F29" s="468"/>
      <c r="G29" s="584">
        <f t="shared" si="3"/>
        <v>0</v>
      </c>
    </row>
    <row r="30" spans="1:7" ht="15" customHeight="1" x14ac:dyDescent="0.25">
      <c r="A30" s="453" t="s">
        <v>679</v>
      </c>
      <c r="B30" s="954"/>
      <c r="C30" s="954"/>
      <c r="D30" s="455"/>
      <c r="E30" s="545">
        <f t="shared" si="2"/>
        <v>0</v>
      </c>
      <c r="F30" s="455"/>
      <c r="G30" s="584">
        <f t="shared" si="3"/>
        <v>0</v>
      </c>
    </row>
    <row r="31" spans="1:7" ht="15" customHeight="1" x14ac:dyDescent="0.25">
      <c r="A31" s="476" t="s">
        <v>680</v>
      </c>
      <c r="B31" s="954"/>
      <c r="C31" s="954"/>
      <c r="D31" s="455"/>
      <c r="E31" s="545">
        <f t="shared" si="2"/>
        <v>0</v>
      </c>
      <c r="F31" s="455"/>
      <c r="G31" s="584">
        <f t="shared" si="3"/>
        <v>0</v>
      </c>
    </row>
    <row r="32" spans="1:7" ht="30" customHeight="1" x14ac:dyDescent="0.25">
      <c r="A32" s="480" t="s">
        <v>777</v>
      </c>
      <c r="B32" s="954"/>
      <c r="C32" s="954"/>
      <c r="D32" s="455"/>
      <c r="E32" s="545">
        <f t="shared" si="2"/>
        <v>0</v>
      </c>
      <c r="F32" s="455"/>
      <c r="G32" s="584">
        <f t="shared" si="3"/>
        <v>0</v>
      </c>
    </row>
    <row r="33" spans="1:7" ht="15" customHeight="1" x14ac:dyDescent="0.25">
      <c r="A33" s="479" t="s">
        <v>778</v>
      </c>
      <c r="B33" s="954"/>
      <c r="C33" s="954"/>
      <c r="D33" s="455"/>
      <c r="E33" s="545">
        <f t="shared" si="2"/>
        <v>0</v>
      </c>
      <c r="F33" s="455"/>
      <c r="G33" s="584">
        <f t="shared" si="3"/>
        <v>0</v>
      </c>
    </row>
    <row r="34" spans="1:7" ht="30" customHeight="1" x14ac:dyDescent="0.25">
      <c r="A34" s="585" t="s">
        <v>779</v>
      </c>
      <c r="B34" s="954"/>
      <c r="C34" s="954"/>
      <c r="D34" s="455"/>
      <c r="E34" s="545">
        <f t="shared" si="2"/>
        <v>0</v>
      </c>
      <c r="F34" s="455"/>
      <c r="G34" s="584">
        <f t="shared" si="3"/>
        <v>0</v>
      </c>
    </row>
    <row r="35" spans="1:7" ht="15" customHeight="1" x14ac:dyDescent="0.25">
      <c r="A35" s="482" t="s">
        <v>780</v>
      </c>
      <c r="B35" s="955">
        <f>+B26+B27+B31+B32+B33+B34</f>
        <v>0</v>
      </c>
      <c r="C35" s="955"/>
      <c r="D35" s="483">
        <f>+D26+D27+D31+D32+D33+D34</f>
        <v>0</v>
      </c>
      <c r="E35" s="586">
        <f t="shared" si="2"/>
        <v>0</v>
      </c>
      <c r="F35" s="483">
        <f>+F26+F27+F31+F32+F33+F34</f>
        <v>0</v>
      </c>
      <c r="G35" s="547">
        <f t="shared" si="3"/>
        <v>0</v>
      </c>
    </row>
    <row r="36" spans="1:7" ht="2.4500000000000002" customHeight="1" x14ac:dyDescent="0.25">
      <c r="A36" s="484"/>
      <c r="B36" s="587"/>
      <c r="C36" s="484"/>
      <c r="D36" s="484"/>
      <c r="E36" s="484"/>
      <c r="F36" s="486"/>
      <c r="G36" s="487"/>
    </row>
    <row r="37" spans="1:7" ht="15" customHeight="1" x14ac:dyDescent="0.25">
      <c r="A37" s="558" t="s">
        <v>781</v>
      </c>
      <c r="B37" s="955">
        <f>+B21-B35</f>
        <v>0</v>
      </c>
      <c r="C37" s="955"/>
      <c r="D37" s="483">
        <f>+D21-D35</f>
        <v>0</v>
      </c>
      <c r="E37" s="588"/>
      <c r="F37" s="483">
        <f>+F21-F35</f>
        <v>0</v>
      </c>
      <c r="G37" s="589"/>
    </row>
  </sheetData>
  <sheetProtection password="DA51" sheet="1" formatColumns="0" formatRows="0" insertColumns="0" selectLockedCells="1"/>
  <mergeCells count="34">
    <mergeCell ref="A1:G1"/>
    <mergeCell ref="A3:G3"/>
    <mergeCell ref="A4:G4"/>
    <mergeCell ref="A5:G5"/>
    <mergeCell ref="A6:G6"/>
    <mergeCell ref="A7:G7"/>
    <mergeCell ref="A10:A11"/>
    <mergeCell ref="B10:C12"/>
    <mergeCell ref="D10:E10"/>
    <mergeCell ref="F10:G10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A22:B22"/>
    <mergeCell ref="A23:C25"/>
    <mergeCell ref="D23:E23"/>
    <mergeCell ref="F23:G23"/>
    <mergeCell ref="B26:C26"/>
    <mergeCell ref="B33:C33"/>
    <mergeCell ref="B34:C34"/>
    <mergeCell ref="B35:C35"/>
    <mergeCell ref="B37:C37"/>
    <mergeCell ref="B27:C27"/>
    <mergeCell ref="B28:C28"/>
    <mergeCell ref="B29:C29"/>
    <mergeCell ref="B30:C30"/>
    <mergeCell ref="B31:C31"/>
    <mergeCell ref="B32:C32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>
      <selection activeCell="A7" sqref="A7:G7"/>
    </sheetView>
  </sheetViews>
  <sheetFormatPr defaultRowHeight="15" x14ac:dyDescent="0.25"/>
  <cols>
    <col min="1" max="1" width="52.5703125" customWidth="1"/>
    <col min="2" max="7" width="16.7109375" customWidth="1"/>
  </cols>
  <sheetData>
    <row r="1" spans="1:7" ht="15.75" x14ac:dyDescent="0.25">
      <c r="A1" s="965" t="s">
        <v>782</v>
      </c>
      <c r="B1" s="965"/>
      <c r="C1" s="965"/>
      <c r="D1" s="965"/>
      <c r="E1" s="965"/>
      <c r="F1" s="965"/>
      <c r="G1" s="965"/>
    </row>
    <row r="2" spans="1:7" ht="2.4500000000000002" customHeight="1" x14ac:dyDescent="0.25">
      <c r="A2" s="427"/>
      <c r="B2" s="427"/>
      <c r="C2" s="427"/>
      <c r="D2" s="427"/>
      <c r="E2" s="427"/>
      <c r="F2" s="461"/>
      <c r="G2" s="461"/>
    </row>
    <row r="3" spans="1:7" x14ac:dyDescent="0.25">
      <c r="A3" s="922" t="s">
        <v>923</v>
      </c>
      <c r="B3" s="922"/>
      <c r="C3" s="922"/>
      <c r="D3" s="922"/>
      <c r="E3" s="922"/>
      <c r="F3" s="922"/>
      <c r="G3" s="922"/>
    </row>
    <row r="4" spans="1:7" x14ac:dyDescent="0.25">
      <c r="A4" s="923" t="s">
        <v>1</v>
      </c>
      <c r="B4" s="923"/>
      <c r="C4" s="923"/>
      <c r="D4" s="923"/>
      <c r="E4" s="923"/>
      <c r="F4" s="923"/>
      <c r="G4" s="923"/>
    </row>
    <row r="5" spans="1:7" x14ac:dyDescent="0.25">
      <c r="A5" s="924" t="s">
        <v>628</v>
      </c>
      <c r="B5" s="924"/>
      <c r="C5" s="924"/>
      <c r="D5" s="924"/>
      <c r="E5" s="924"/>
      <c r="F5" s="924"/>
      <c r="G5" s="924"/>
    </row>
    <row r="6" spans="1:7" x14ac:dyDescent="0.25">
      <c r="A6" s="923" t="s">
        <v>22</v>
      </c>
      <c r="B6" s="923"/>
      <c r="C6" s="923"/>
      <c r="D6" s="923"/>
      <c r="E6" s="923"/>
      <c r="F6" s="923"/>
      <c r="G6" s="923"/>
    </row>
    <row r="7" spans="1:7" x14ac:dyDescent="0.25">
      <c r="A7" s="922" t="s">
        <v>925</v>
      </c>
      <c r="B7" s="922"/>
      <c r="C7" s="922"/>
      <c r="D7" s="922"/>
      <c r="E7" s="922"/>
      <c r="F7" s="922"/>
      <c r="G7" s="922"/>
    </row>
    <row r="8" spans="1:7" ht="2.4500000000000002" customHeight="1" x14ac:dyDescent="0.25">
      <c r="A8" s="427"/>
      <c r="B8" s="427"/>
      <c r="C8" s="427"/>
      <c r="D8" s="427"/>
      <c r="E8" s="427"/>
      <c r="F8" s="428"/>
      <c r="G8" s="461"/>
    </row>
    <row r="9" spans="1:7" x14ac:dyDescent="0.25">
      <c r="A9" s="427" t="s">
        <v>629</v>
      </c>
      <c r="B9" s="430"/>
      <c r="C9" s="430"/>
      <c r="D9" s="430"/>
      <c r="E9" s="428"/>
      <c r="F9" s="428"/>
      <c r="G9" s="431">
        <v>1</v>
      </c>
    </row>
    <row r="10" spans="1:7" ht="12.75" customHeight="1" x14ac:dyDescent="0.25">
      <c r="A10" s="956" t="s">
        <v>770</v>
      </c>
      <c r="B10" s="892" t="s">
        <v>538</v>
      </c>
      <c r="C10" s="892"/>
      <c r="D10" s="885" t="s">
        <v>564</v>
      </c>
      <c r="E10" s="885"/>
      <c r="F10" s="885"/>
      <c r="G10" s="885"/>
    </row>
    <row r="11" spans="1:7" ht="12.75" customHeight="1" x14ac:dyDescent="0.25">
      <c r="A11" s="956"/>
      <c r="B11" s="892"/>
      <c r="C11" s="892"/>
      <c r="D11" s="507" t="s">
        <v>758</v>
      </c>
      <c r="E11" s="892" t="s">
        <v>759</v>
      </c>
      <c r="F11" s="892"/>
      <c r="G11" s="508" t="s">
        <v>31</v>
      </c>
    </row>
    <row r="12" spans="1:7" ht="12.75" customHeight="1" x14ac:dyDescent="0.25">
      <c r="A12" s="463" t="s">
        <v>662</v>
      </c>
      <c r="B12" s="964" t="s">
        <v>33</v>
      </c>
      <c r="C12" s="964"/>
      <c r="D12" s="439" t="s">
        <v>34</v>
      </c>
      <c r="E12" s="917" t="s">
        <v>36</v>
      </c>
      <c r="F12" s="917"/>
      <c r="G12" s="510" t="s">
        <v>783</v>
      </c>
    </row>
    <row r="13" spans="1:7" x14ac:dyDescent="0.25">
      <c r="A13" s="465" t="s">
        <v>665</v>
      </c>
      <c r="B13" s="957">
        <f>SUM(B14:B16)</f>
        <v>0</v>
      </c>
      <c r="C13" s="957"/>
      <c r="D13" s="466">
        <f>SUM(D14:D16)</f>
        <v>0</v>
      </c>
      <c r="E13" s="957">
        <f>SUM(E14:E16)</f>
        <v>0</v>
      </c>
      <c r="F13" s="957"/>
      <c r="G13" s="467">
        <f t="shared" ref="G13:G21" si="0">IF(B13="",0,IF(B13=0,0,(E13+D13)/B13))</f>
        <v>0</v>
      </c>
    </row>
    <row r="14" spans="1:7" x14ac:dyDescent="0.25">
      <c r="A14" s="451" t="s">
        <v>353</v>
      </c>
      <c r="B14" s="954"/>
      <c r="C14" s="954"/>
      <c r="D14" s="468"/>
      <c r="E14" s="954"/>
      <c r="F14" s="954"/>
      <c r="G14" s="467">
        <f t="shared" si="0"/>
        <v>0</v>
      </c>
    </row>
    <row r="15" spans="1:7" x14ac:dyDescent="0.25">
      <c r="A15" s="451" t="s">
        <v>666</v>
      </c>
      <c r="B15" s="954"/>
      <c r="C15" s="954"/>
      <c r="D15" s="468"/>
      <c r="E15" s="954"/>
      <c r="F15" s="954"/>
      <c r="G15" s="467">
        <f t="shared" si="0"/>
        <v>0</v>
      </c>
    </row>
    <row r="16" spans="1:7" x14ac:dyDescent="0.25">
      <c r="A16" s="451" t="s">
        <v>355</v>
      </c>
      <c r="B16" s="954"/>
      <c r="C16" s="954"/>
      <c r="D16" s="468"/>
      <c r="E16" s="954"/>
      <c r="F16" s="954"/>
      <c r="G16" s="467">
        <f t="shared" si="0"/>
        <v>0</v>
      </c>
    </row>
    <row r="17" spans="1:7" x14ac:dyDescent="0.25">
      <c r="A17" s="451" t="s">
        <v>570</v>
      </c>
      <c r="B17" s="913">
        <f>SUM(B18:B20)</f>
        <v>0</v>
      </c>
      <c r="C17" s="913"/>
      <c r="D17" s="442">
        <f>SUM(D18:D20)</f>
        <v>0</v>
      </c>
      <c r="E17" s="913">
        <f>SUM(E18:E20)</f>
        <v>0</v>
      </c>
      <c r="F17" s="913"/>
      <c r="G17" s="467">
        <f t="shared" si="0"/>
        <v>0</v>
      </c>
    </row>
    <row r="18" spans="1:7" x14ac:dyDescent="0.25">
      <c r="A18" s="427" t="s">
        <v>667</v>
      </c>
      <c r="B18" s="954"/>
      <c r="C18" s="954"/>
      <c r="D18" s="468"/>
      <c r="E18" s="954"/>
      <c r="F18" s="954"/>
      <c r="G18" s="467">
        <f t="shared" si="0"/>
        <v>0</v>
      </c>
    </row>
    <row r="19" spans="1:7" x14ac:dyDescent="0.25">
      <c r="A19" s="427" t="s">
        <v>358</v>
      </c>
      <c r="B19" s="954"/>
      <c r="C19" s="954"/>
      <c r="D19" s="468"/>
      <c r="E19" s="954"/>
      <c r="F19" s="954"/>
      <c r="G19" s="467">
        <f t="shared" si="0"/>
        <v>0</v>
      </c>
    </row>
    <row r="20" spans="1:7" x14ac:dyDescent="0.25">
      <c r="A20" s="427" t="s">
        <v>668</v>
      </c>
      <c r="B20" s="954"/>
      <c r="C20" s="954"/>
      <c r="D20" s="468"/>
      <c r="E20" s="954"/>
      <c r="F20" s="954"/>
      <c r="G20" s="467">
        <f t="shared" si="0"/>
        <v>0</v>
      </c>
    </row>
    <row r="21" spans="1:7" x14ac:dyDescent="0.25">
      <c r="A21" s="469" t="s">
        <v>774</v>
      </c>
      <c r="B21" s="955">
        <f>+B17+B13</f>
        <v>0</v>
      </c>
      <c r="C21" s="955"/>
      <c r="D21" s="470">
        <f>+D17+D13</f>
        <v>0</v>
      </c>
      <c r="E21" s="955">
        <f>+E17+E13</f>
        <v>0</v>
      </c>
      <c r="F21" s="955"/>
      <c r="G21" s="450">
        <f t="shared" si="0"/>
        <v>0</v>
      </c>
    </row>
    <row r="22" spans="1:7" ht="2.4500000000000002" customHeight="1" x14ac:dyDescent="0.25">
      <c r="A22" s="907"/>
      <c r="B22" s="907"/>
      <c r="C22" s="451"/>
      <c r="D22" s="451"/>
      <c r="E22" s="451"/>
      <c r="F22" s="461"/>
      <c r="G22" s="461"/>
    </row>
    <row r="23" spans="1:7" ht="12.75" customHeight="1" x14ac:dyDescent="0.25">
      <c r="A23" s="908" t="s">
        <v>670</v>
      </c>
      <c r="B23" s="908"/>
      <c r="C23" s="908"/>
      <c r="D23" s="885" t="s">
        <v>564</v>
      </c>
      <c r="E23" s="885"/>
      <c r="F23" s="885"/>
      <c r="G23" s="885"/>
    </row>
    <row r="24" spans="1:7" ht="12.75" customHeight="1" x14ac:dyDescent="0.25">
      <c r="A24" s="908"/>
      <c r="B24" s="908"/>
      <c r="C24" s="908"/>
      <c r="D24" s="507" t="s">
        <v>758</v>
      </c>
      <c r="E24" s="892" t="s">
        <v>759</v>
      </c>
      <c r="F24" s="892"/>
      <c r="G24" s="508" t="s">
        <v>31</v>
      </c>
    </row>
    <row r="25" spans="1:7" x14ac:dyDescent="0.25">
      <c r="A25" s="908"/>
      <c r="B25" s="908"/>
      <c r="C25" s="908"/>
      <c r="D25" s="439" t="s">
        <v>113</v>
      </c>
      <c r="E25" s="917" t="s">
        <v>114</v>
      </c>
      <c r="F25" s="917"/>
      <c r="G25" s="510" t="s">
        <v>784</v>
      </c>
    </row>
    <row r="26" spans="1:7" x14ac:dyDescent="0.25">
      <c r="A26" s="962" t="s">
        <v>675</v>
      </c>
      <c r="B26" s="962"/>
      <c r="C26" s="962"/>
      <c r="D26" s="468"/>
      <c r="E26" s="954"/>
      <c r="F26" s="954"/>
      <c r="G26" s="467">
        <f t="shared" ref="G26:G35" si="1">IF((D$21+E$21)=0,0,(E26+D26)/(D$21+E$21))</f>
        <v>0</v>
      </c>
    </row>
    <row r="27" spans="1:7" x14ac:dyDescent="0.25">
      <c r="A27" s="962" t="s">
        <v>676</v>
      </c>
      <c r="B27" s="962"/>
      <c r="C27" s="962"/>
      <c r="D27" s="442">
        <f>SUM(D28:D30)</f>
        <v>0</v>
      </c>
      <c r="E27" s="913">
        <f>SUM(E28:E30)</f>
        <v>0</v>
      </c>
      <c r="F27" s="913"/>
      <c r="G27" s="467">
        <f t="shared" si="1"/>
        <v>0</v>
      </c>
    </row>
    <row r="28" spans="1:7" x14ac:dyDescent="0.25">
      <c r="A28" s="962" t="s">
        <v>677</v>
      </c>
      <c r="B28" s="962"/>
      <c r="C28" s="962"/>
      <c r="D28" s="468"/>
      <c r="E28" s="954"/>
      <c r="F28" s="954"/>
      <c r="G28" s="467">
        <f t="shared" si="1"/>
        <v>0</v>
      </c>
    </row>
    <row r="29" spans="1:7" x14ac:dyDescent="0.25">
      <c r="A29" s="962" t="s">
        <v>678</v>
      </c>
      <c r="B29" s="962"/>
      <c r="C29" s="962"/>
      <c r="D29" s="468"/>
      <c r="E29" s="954"/>
      <c r="F29" s="954"/>
      <c r="G29" s="467">
        <f t="shared" si="1"/>
        <v>0</v>
      </c>
    </row>
    <row r="30" spans="1:7" x14ac:dyDescent="0.25">
      <c r="A30" s="962" t="s">
        <v>679</v>
      </c>
      <c r="B30" s="962"/>
      <c r="C30" s="962"/>
      <c r="D30" s="455"/>
      <c r="E30" s="954"/>
      <c r="F30" s="954"/>
      <c r="G30" s="467">
        <f t="shared" si="1"/>
        <v>0</v>
      </c>
    </row>
    <row r="31" spans="1:7" x14ac:dyDescent="0.25">
      <c r="A31" s="962" t="s">
        <v>680</v>
      </c>
      <c r="B31" s="962"/>
      <c r="C31" s="962"/>
      <c r="D31" s="455"/>
      <c r="E31" s="954"/>
      <c r="F31" s="954"/>
      <c r="G31" s="467">
        <f t="shared" si="1"/>
        <v>0</v>
      </c>
    </row>
    <row r="32" spans="1:7" ht="12.75" customHeight="1" x14ac:dyDescent="0.25">
      <c r="A32" s="963" t="s">
        <v>777</v>
      </c>
      <c r="B32" s="963"/>
      <c r="C32" s="963"/>
      <c r="D32" s="455"/>
      <c r="E32" s="954"/>
      <c r="F32" s="954"/>
      <c r="G32" s="467">
        <f t="shared" si="1"/>
        <v>0</v>
      </c>
    </row>
    <row r="33" spans="1:7" ht="12.75" customHeight="1" x14ac:dyDescent="0.25">
      <c r="A33" s="960" t="s">
        <v>778</v>
      </c>
      <c r="B33" s="960"/>
      <c r="C33" s="960"/>
      <c r="D33" s="455"/>
      <c r="E33" s="954"/>
      <c r="F33" s="954"/>
      <c r="G33" s="467">
        <f t="shared" si="1"/>
        <v>0</v>
      </c>
    </row>
    <row r="34" spans="1:7" ht="30" customHeight="1" x14ac:dyDescent="0.25">
      <c r="A34" s="961" t="s">
        <v>779</v>
      </c>
      <c r="B34" s="961"/>
      <c r="C34" s="961"/>
      <c r="D34" s="455"/>
      <c r="E34" s="954"/>
      <c r="F34" s="954"/>
      <c r="G34" s="467">
        <f t="shared" si="1"/>
        <v>0</v>
      </c>
    </row>
    <row r="35" spans="1:7" ht="12.75" customHeight="1" x14ac:dyDescent="0.25">
      <c r="A35" s="940" t="s">
        <v>780</v>
      </c>
      <c r="B35" s="940"/>
      <c r="C35" s="940"/>
      <c r="D35" s="483">
        <f>+D26+D27+D31+D32+D33+D34</f>
        <v>0</v>
      </c>
      <c r="E35" s="955">
        <f>+E26+E27+E31+E32+E33+E34</f>
        <v>0</v>
      </c>
      <c r="F35" s="955"/>
      <c r="G35" s="450">
        <f t="shared" si="1"/>
        <v>0</v>
      </c>
    </row>
    <row r="36" spans="1:7" ht="2.4500000000000002" customHeight="1" x14ac:dyDescent="0.25">
      <c r="A36" s="484"/>
      <c r="B36" s="587"/>
      <c r="C36" s="484"/>
      <c r="D36" s="590"/>
      <c r="E36" s="591"/>
      <c r="F36" s="590"/>
      <c r="G36" s="487"/>
    </row>
    <row r="37" spans="1:7" ht="12.75" customHeight="1" x14ac:dyDescent="0.25">
      <c r="A37" s="959" t="s">
        <v>781</v>
      </c>
      <c r="B37" s="959"/>
      <c r="C37" s="959"/>
      <c r="D37" s="483">
        <f>+D21-D35</f>
        <v>0</v>
      </c>
      <c r="E37" s="955">
        <f>+E21-E35</f>
        <v>0</v>
      </c>
      <c r="F37" s="955"/>
      <c r="G37" s="592"/>
    </row>
  </sheetData>
  <sheetProtection password="DA51" sheet="1" formatColumns="0" formatRows="0" selectLockedCells="1"/>
  <mergeCells count="57">
    <mergeCell ref="A1:G1"/>
    <mergeCell ref="A3:G3"/>
    <mergeCell ref="A4:G4"/>
    <mergeCell ref="A5:G5"/>
    <mergeCell ref="A6:G6"/>
    <mergeCell ref="A7:G7"/>
    <mergeCell ref="A10:A11"/>
    <mergeCell ref="B10:C11"/>
    <mergeCell ref="D10:G10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A22:B22"/>
    <mergeCell ref="A23:C25"/>
    <mergeCell ref="D23:G23"/>
    <mergeCell ref="E24:F24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7:C37"/>
    <mergeCell ref="E37:F37"/>
    <mergeCell ref="A33:C33"/>
    <mergeCell ref="E33:F33"/>
    <mergeCell ref="A34:C34"/>
    <mergeCell ref="E34:F34"/>
    <mergeCell ref="A35:C35"/>
    <mergeCell ref="E35:F35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A7" sqref="A7:L7"/>
    </sheetView>
  </sheetViews>
  <sheetFormatPr defaultRowHeight="15" x14ac:dyDescent="0.25"/>
  <cols>
    <col min="1" max="1" width="38" customWidth="1"/>
    <col min="2" max="12" width="12.7109375" customWidth="1"/>
  </cols>
  <sheetData>
    <row r="1" spans="1:12" ht="14.1" customHeight="1" x14ac:dyDescent="0.25">
      <c r="A1" s="983" t="s">
        <v>785</v>
      </c>
      <c r="B1" s="983"/>
      <c r="C1" s="983"/>
      <c r="D1" s="983"/>
      <c r="E1" s="983"/>
      <c r="F1" s="983"/>
      <c r="G1" s="983"/>
      <c r="H1" s="983"/>
      <c r="I1" s="983"/>
      <c r="J1" s="983"/>
      <c r="K1" s="983"/>
      <c r="L1" s="983"/>
    </row>
    <row r="2" spans="1:12" ht="2.4500000000000002" customHeight="1" x14ac:dyDescent="0.25">
      <c r="A2" s="593"/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</row>
    <row r="3" spans="1:12" ht="14.1" customHeight="1" x14ac:dyDescent="0.25">
      <c r="A3" s="984" t="s">
        <v>923</v>
      </c>
      <c r="B3" s="984"/>
      <c r="C3" s="984"/>
      <c r="D3" s="984"/>
      <c r="E3" s="984"/>
      <c r="F3" s="984"/>
      <c r="G3" s="984"/>
      <c r="H3" s="984"/>
      <c r="I3" s="984"/>
      <c r="J3" s="984"/>
      <c r="K3" s="984"/>
      <c r="L3" s="984"/>
    </row>
    <row r="4" spans="1:12" ht="14.1" customHeight="1" x14ac:dyDescent="0.25">
      <c r="A4" s="985" t="s">
        <v>1</v>
      </c>
      <c r="B4" s="985"/>
      <c r="C4" s="985"/>
      <c r="D4" s="985"/>
      <c r="E4" s="985"/>
      <c r="F4" s="985"/>
      <c r="G4" s="985"/>
      <c r="H4" s="985"/>
      <c r="I4" s="985"/>
      <c r="J4" s="985"/>
      <c r="K4" s="985"/>
      <c r="L4" s="985"/>
    </row>
    <row r="5" spans="1:12" ht="14.1" customHeight="1" x14ac:dyDescent="0.25">
      <c r="A5" s="986" t="s">
        <v>786</v>
      </c>
      <c r="B5" s="986"/>
      <c r="C5" s="986"/>
      <c r="D5" s="986"/>
      <c r="E5" s="986"/>
      <c r="F5" s="986"/>
      <c r="G5" s="986"/>
      <c r="H5" s="986"/>
      <c r="I5" s="986"/>
      <c r="J5" s="986"/>
      <c r="K5" s="986"/>
      <c r="L5" s="986"/>
    </row>
    <row r="6" spans="1:12" ht="14.1" customHeight="1" x14ac:dyDescent="0.25">
      <c r="A6" s="985" t="s">
        <v>22</v>
      </c>
      <c r="B6" s="985"/>
      <c r="C6" s="985"/>
      <c r="D6" s="985"/>
      <c r="E6" s="985"/>
      <c r="F6" s="985"/>
      <c r="G6" s="985"/>
      <c r="H6" s="985"/>
      <c r="I6" s="985"/>
      <c r="J6" s="985"/>
      <c r="K6" s="985"/>
      <c r="L6" s="985"/>
    </row>
    <row r="7" spans="1:12" ht="14.1" customHeight="1" x14ac:dyDescent="0.25">
      <c r="A7" s="984" t="s">
        <v>925</v>
      </c>
      <c r="B7" s="984"/>
      <c r="C7" s="984"/>
      <c r="D7" s="984"/>
      <c r="E7" s="984"/>
      <c r="F7" s="984"/>
      <c r="G7" s="984"/>
      <c r="H7" s="984"/>
      <c r="I7" s="984"/>
      <c r="J7" s="984"/>
      <c r="K7" s="984"/>
      <c r="L7" s="984"/>
    </row>
    <row r="8" spans="1:12" ht="2.4500000000000002" customHeight="1" x14ac:dyDescent="0.25">
      <c r="A8" s="594"/>
      <c r="B8" s="594"/>
      <c r="C8" s="594"/>
      <c r="D8" s="594"/>
      <c r="E8" s="594"/>
      <c r="F8" s="594"/>
      <c r="G8" s="594"/>
      <c r="H8" s="594"/>
      <c r="I8" s="594"/>
      <c r="J8" s="594"/>
      <c r="K8" s="594"/>
      <c r="L8" s="594"/>
    </row>
    <row r="9" spans="1:12" ht="14.1" customHeight="1" x14ac:dyDescent="0.25">
      <c r="A9" s="976" t="s">
        <v>787</v>
      </c>
      <c r="B9" s="976"/>
      <c r="C9" s="976"/>
      <c r="D9" s="976"/>
      <c r="E9" s="976"/>
      <c r="F9" s="976"/>
      <c r="G9" s="976"/>
      <c r="H9" s="976"/>
      <c r="I9" s="976"/>
      <c r="J9" s="976"/>
      <c r="K9" s="976"/>
      <c r="L9" s="596">
        <v>1</v>
      </c>
    </row>
    <row r="10" spans="1:12" ht="14.1" customHeight="1" x14ac:dyDescent="0.25">
      <c r="A10" s="977" t="s">
        <v>185</v>
      </c>
      <c r="B10" s="978" t="s">
        <v>788</v>
      </c>
      <c r="C10" s="978"/>
      <c r="D10" s="978"/>
      <c r="E10" s="871" t="s">
        <v>789</v>
      </c>
      <c r="F10" s="871"/>
      <c r="G10" s="871"/>
      <c r="H10" s="871"/>
      <c r="I10" s="871"/>
      <c r="J10" s="871"/>
      <c r="K10" s="979" t="s">
        <v>790</v>
      </c>
      <c r="L10" s="979"/>
    </row>
    <row r="11" spans="1:12" ht="14.1" customHeight="1" x14ac:dyDescent="0.25">
      <c r="A11" s="977"/>
      <c r="B11" s="978"/>
      <c r="C11" s="978"/>
      <c r="D11" s="978"/>
      <c r="E11" s="980" t="s">
        <v>188</v>
      </c>
      <c r="F11" s="980"/>
      <c r="G11" s="980"/>
      <c r="H11" s="980"/>
      <c r="I11" s="980"/>
      <c r="J11" s="980"/>
      <c r="K11" s="979"/>
      <c r="L11" s="979"/>
    </row>
    <row r="12" spans="1:12" ht="14.1" customHeight="1" x14ac:dyDescent="0.25">
      <c r="A12" s="977"/>
      <c r="B12" s="978"/>
      <c r="C12" s="978"/>
      <c r="D12" s="978"/>
      <c r="E12" s="977" t="s">
        <v>791</v>
      </c>
      <c r="F12" s="977"/>
      <c r="G12" s="977"/>
      <c r="H12" s="977" t="s">
        <v>792</v>
      </c>
      <c r="I12" s="977"/>
      <c r="J12" s="977"/>
      <c r="K12" s="979"/>
      <c r="L12" s="979"/>
    </row>
    <row r="13" spans="1:12" ht="14.1" customHeight="1" x14ac:dyDescent="0.25">
      <c r="A13" s="977"/>
      <c r="B13" s="981" t="s">
        <v>33</v>
      </c>
      <c r="C13" s="981"/>
      <c r="D13" s="981"/>
      <c r="E13" s="977"/>
      <c r="F13" s="977"/>
      <c r="G13" s="977"/>
      <c r="H13" s="982" t="s">
        <v>34</v>
      </c>
      <c r="I13" s="982"/>
      <c r="J13" s="982"/>
      <c r="K13" s="975" t="s">
        <v>793</v>
      </c>
      <c r="L13" s="975"/>
    </row>
    <row r="14" spans="1:12" ht="14.1" customHeight="1" x14ac:dyDescent="0.25">
      <c r="A14" s="598" t="s">
        <v>794</v>
      </c>
      <c r="B14" s="880">
        <f>SUM(B15:B17)</f>
        <v>0</v>
      </c>
      <c r="C14" s="880"/>
      <c r="D14" s="880"/>
      <c r="E14" s="880">
        <f>SUM(E15:E17)</f>
        <v>0</v>
      </c>
      <c r="F14" s="880"/>
      <c r="G14" s="880"/>
      <c r="H14" s="880">
        <f>SUM(H15:H17)</f>
        <v>0</v>
      </c>
      <c r="I14" s="880"/>
      <c r="J14" s="880"/>
      <c r="K14" s="970">
        <f>SUM(K15:K17)</f>
        <v>0</v>
      </c>
      <c r="L14" s="970"/>
    </row>
    <row r="15" spans="1:12" ht="14.1" customHeight="1" x14ac:dyDescent="0.25">
      <c r="A15" s="599" t="s">
        <v>795</v>
      </c>
      <c r="B15" s="971"/>
      <c r="C15" s="971"/>
      <c r="D15" s="971"/>
      <c r="E15" s="971"/>
      <c r="F15" s="971"/>
      <c r="G15" s="971"/>
      <c r="H15" s="971"/>
      <c r="I15" s="971"/>
      <c r="J15" s="971"/>
      <c r="K15" s="972">
        <f>+B15+H15</f>
        <v>0</v>
      </c>
      <c r="L15" s="972"/>
    </row>
    <row r="16" spans="1:12" ht="14.1" customHeight="1" x14ac:dyDescent="0.25">
      <c r="A16" s="599" t="s">
        <v>796</v>
      </c>
      <c r="B16" s="971"/>
      <c r="C16" s="971"/>
      <c r="D16" s="971"/>
      <c r="E16" s="971"/>
      <c r="F16" s="971"/>
      <c r="G16" s="971"/>
      <c r="H16" s="971"/>
      <c r="I16" s="971"/>
      <c r="J16" s="971"/>
      <c r="K16" s="972">
        <f>+B16+H16</f>
        <v>0</v>
      </c>
      <c r="L16" s="972"/>
    </row>
    <row r="17" spans="1:12" ht="14.1" customHeight="1" x14ac:dyDescent="0.25">
      <c r="A17" s="599" t="s">
        <v>797</v>
      </c>
      <c r="B17" s="971"/>
      <c r="C17" s="971"/>
      <c r="D17" s="971"/>
      <c r="E17" s="971"/>
      <c r="F17" s="971"/>
      <c r="G17" s="971"/>
      <c r="H17" s="971"/>
      <c r="I17" s="971"/>
      <c r="J17" s="971"/>
      <c r="K17" s="972">
        <f>+B17+H17</f>
        <v>0</v>
      </c>
      <c r="L17" s="972"/>
    </row>
    <row r="18" spans="1:12" ht="14.1" customHeight="1" x14ac:dyDescent="0.25">
      <c r="A18" s="598" t="s">
        <v>798</v>
      </c>
      <c r="B18" s="880">
        <f>SUM(B19:B21)</f>
        <v>0</v>
      </c>
      <c r="C18" s="880"/>
      <c r="D18" s="880"/>
      <c r="E18" s="880">
        <f>SUM(E19:E21)</f>
        <v>0</v>
      </c>
      <c r="F18" s="880"/>
      <c r="G18" s="880"/>
      <c r="H18" s="880">
        <f>SUM(H19:H21)</f>
        <v>0</v>
      </c>
      <c r="I18" s="880"/>
      <c r="J18" s="880"/>
      <c r="K18" s="970">
        <f>SUM(K19:K21)</f>
        <v>0</v>
      </c>
      <c r="L18" s="970"/>
    </row>
    <row r="19" spans="1:12" ht="14.1" customHeight="1" x14ac:dyDescent="0.25">
      <c r="A19" s="599" t="s">
        <v>799</v>
      </c>
      <c r="B19" s="971"/>
      <c r="C19" s="971"/>
      <c r="D19" s="971"/>
      <c r="E19" s="971"/>
      <c r="F19" s="971"/>
      <c r="G19" s="971"/>
      <c r="H19" s="971"/>
      <c r="I19" s="971"/>
      <c r="J19" s="971"/>
      <c r="K19" s="972">
        <f>+B19+H19</f>
        <v>0</v>
      </c>
      <c r="L19" s="972"/>
    </row>
    <row r="20" spans="1:12" ht="14.1" customHeight="1" x14ac:dyDescent="0.25">
      <c r="A20" s="599" t="s">
        <v>800</v>
      </c>
      <c r="B20" s="971"/>
      <c r="C20" s="971"/>
      <c r="D20" s="971"/>
      <c r="E20" s="971"/>
      <c r="F20" s="971"/>
      <c r="G20" s="971"/>
      <c r="H20" s="971"/>
      <c r="I20" s="971"/>
      <c r="J20" s="971"/>
      <c r="K20" s="972">
        <f>+B20+H20</f>
        <v>0</v>
      </c>
      <c r="L20" s="972"/>
    </row>
    <row r="21" spans="1:12" ht="14.1" customHeight="1" x14ac:dyDescent="0.25">
      <c r="A21" s="599" t="s">
        <v>801</v>
      </c>
      <c r="B21" s="971"/>
      <c r="C21" s="971"/>
      <c r="D21" s="971"/>
      <c r="E21" s="971"/>
      <c r="F21" s="971"/>
      <c r="G21" s="971"/>
      <c r="H21" s="971"/>
      <c r="I21" s="971"/>
      <c r="J21" s="971"/>
      <c r="K21" s="972">
        <f>+B21+H21</f>
        <v>0</v>
      </c>
      <c r="L21" s="972"/>
    </row>
    <row r="22" spans="1:12" ht="14.1" customHeight="1" x14ac:dyDescent="0.25">
      <c r="A22" s="600" t="s">
        <v>802</v>
      </c>
      <c r="B22" s="973"/>
      <c r="C22" s="973"/>
      <c r="D22" s="973"/>
      <c r="E22" s="973"/>
      <c r="F22" s="973"/>
      <c r="G22" s="973"/>
      <c r="H22" s="973"/>
      <c r="I22" s="973"/>
      <c r="J22" s="973"/>
      <c r="K22" s="974">
        <f>+B22+H22</f>
        <v>0</v>
      </c>
      <c r="L22" s="974"/>
    </row>
    <row r="23" spans="1:12" ht="14.1" customHeight="1" x14ac:dyDescent="0.25">
      <c r="A23" s="601" t="s">
        <v>803</v>
      </c>
      <c r="B23" s="869">
        <f>+B18-B22</f>
        <v>0</v>
      </c>
      <c r="C23" s="869"/>
      <c r="D23" s="869"/>
      <c r="E23" s="869">
        <f>+E18-E22</f>
        <v>0</v>
      </c>
      <c r="F23" s="869"/>
      <c r="G23" s="869"/>
      <c r="H23" s="869">
        <f>+H18-H22</f>
        <v>0</v>
      </c>
      <c r="I23" s="869"/>
      <c r="J23" s="869"/>
      <c r="K23" s="974">
        <f>+K18-K22</f>
        <v>0</v>
      </c>
      <c r="L23" s="974"/>
    </row>
    <row r="24" spans="1:12" ht="14.1" customHeight="1" x14ac:dyDescent="0.25">
      <c r="A24" s="599" t="s">
        <v>804</v>
      </c>
      <c r="B24" s="880">
        <f>SUM(B25:B27)</f>
        <v>0</v>
      </c>
      <c r="C24" s="880"/>
      <c r="D24" s="880"/>
      <c r="E24" s="880">
        <f>SUM(E25:E27)</f>
        <v>0</v>
      </c>
      <c r="F24" s="880"/>
      <c r="G24" s="880"/>
      <c r="H24" s="880">
        <f>SUM(H25:H27)</f>
        <v>0</v>
      </c>
      <c r="I24" s="880"/>
      <c r="J24" s="880"/>
      <c r="K24" s="970">
        <f>SUM(K25:K27)</f>
        <v>0</v>
      </c>
      <c r="L24" s="970"/>
    </row>
    <row r="25" spans="1:12" ht="14.1" customHeight="1" x14ac:dyDescent="0.25">
      <c r="A25" s="599" t="s">
        <v>805</v>
      </c>
      <c r="B25" s="971"/>
      <c r="C25" s="971"/>
      <c r="D25" s="971"/>
      <c r="E25" s="971"/>
      <c r="F25" s="971"/>
      <c r="G25" s="971"/>
      <c r="H25" s="971"/>
      <c r="I25" s="971"/>
      <c r="J25" s="971"/>
      <c r="K25" s="972">
        <f>+B25+H25</f>
        <v>0</v>
      </c>
      <c r="L25" s="972"/>
    </row>
    <row r="26" spans="1:12" ht="14.1" customHeight="1" x14ac:dyDescent="0.25">
      <c r="A26" s="599" t="s">
        <v>806</v>
      </c>
      <c r="B26" s="971"/>
      <c r="C26" s="971"/>
      <c r="D26" s="971"/>
      <c r="E26" s="971"/>
      <c r="F26" s="971"/>
      <c r="G26" s="971"/>
      <c r="H26" s="971"/>
      <c r="I26" s="971"/>
      <c r="J26" s="971"/>
      <c r="K26" s="972">
        <f>+B26+H26</f>
        <v>0</v>
      </c>
      <c r="L26" s="972"/>
    </row>
    <row r="27" spans="1:12" ht="14.1" customHeight="1" x14ac:dyDescent="0.25">
      <c r="A27" s="601" t="s">
        <v>807</v>
      </c>
      <c r="B27" s="971"/>
      <c r="C27" s="971"/>
      <c r="D27" s="971"/>
      <c r="E27" s="971"/>
      <c r="F27" s="971"/>
      <c r="G27" s="971"/>
      <c r="H27" s="971"/>
      <c r="I27" s="971"/>
      <c r="J27" s="971"/>
      <c r="K27" s="972">
        <f>+B27+H27</f>
        <v>0</v>
      </c>
      <c r="L27" s="972"/>
    </row>
    <row r="28" spans="1:12" ht="14.1" customHeight="1" x14ac:dyDescent="0.25">
      <c r="A28" s="599" t="s">
        <v>808</v>
      </c>
      <c r="B28" s="880">
        <f>SUM(B29:B30)</f>
        <v>0</v>
      </c>
      <c r="C28" s="880"/>
      <c r="D28" s="880"/>
      <c r="E28" s="880">
        <f>SUM(E29:E30)</f>
        <v>0</v>
      </c>
      <c r="F28" s="880"/>
      <c r="G28" s="880"/>
      <c r="H28" s="880">
        <f>SUM(H29:H30)</f>
        <v>0</v>
      </c>
      <c r="I28" s="880"/>
      <c r="J28" s="880"/>
      <c r="K28" s="970">
        <f>SUM(K29:K30)</f>
        <v>0</v>
      </c>
      <c r="L28" s="970"/>
    </row>
    <row r="29" spans="1:12" ht="14.1" customHeight="1" x14ac:dyDescent="0.25">
      <c r="A29" s="599" t="s">
        <v>809</v>
      </c>
      <c r="B29" s="971"/>
      <c r="C29" s="971"/>
      <c r="D29" s="971"/>
      <c r="E29" s="971"/>
      <c r="F29" s="971"/>
      <c r="G29" s="971"/>
      <c r="H29" s="971"/>
      <c r="I29" s="971"/>
      <c r="J29" s="971"/>
      <c r="K29" s="972">
        <f>+B29+H29</f>
        <v>0</v>
      </c>
      <c r="L29" s="972"/>
    </row>
    <row r="30" spans="1:12" ht="14.1" customHeight="1" x14ac:dyDescent="0.25">
      <c r="A30" s="601" t="s">
        <v>810</v>
      </c>
      <c r="B30" s="968"/>
      <c r="C30" s="968"/>
      <c r="D30" s="968"/>
      <c r="E30" s="968"/>
      <c r="F30" s="968"/>
      <c r="G30" s="968"/>
      <c r="H30" s="968"/>
      <c r="I30" s="968"/>
      <c r="J30" s="968"/>
      <c r="K30" s="969">
        <f>+B30+H30</f>
        <v>0</v>
      </c>
      <c r="L30" s="969"/>
    </row>
    <row r="31" spans="1:12" ht="2.4500000000000002" customHeight="1" x14ac:dyDescent="0.25">
      <c r="A31" s="595"/>
      <c r="B31" s="595"/>
      <c r="C31" s="595"/>
      <c r="D31" s="595"/>
      <c r="E31" s="602"/>
      <c r="F31" s="602"/>
      <c r="G31" s="602"/>
      <c r="H31" s="602"/>
      <c r="I31" s="602"/>
      <c r="J31" s="602"/>
      <c r="K31" s="596"/>
      <c r="L31" s="596"/>
    </row>
    <row r="32" spans="1:12" ht="14.1" customHeight="1" x14ac:dyDescent="0.25">
      <c r="A32" s="597"/>
      <c r="B32" s="603" t="s">
        <v>811</v>
      </c>
      <c r="C32" s="603" t="s">
        <v>586</v>
      </c>
      <c r="D32" s="967" t="s">
        <v>812</v>
      </c>
      <c r="E32" s="967" t="s">
        <v>813</v>
      </c>
      <c r="F32" s="966" t="s">
        <v>814</v>
      </c>
      <c r="G32" s="967" t="s">
        <v>815</v>
      </c>
      <c r="H32" s="967" t="s">
        <v>816</v>
      </c>
      <c r="I32" s="967" t="s">
        <v>817</v>
      </c>
      <c r="J32" s="967" t="s">
        <v>818</v>
      </c>
      <c r="K32" s="966" t="s">
        <v>819</v>
      </c>
      <c r="L32" s="967" t="s">
        <v>820</v>
      </c>
    </row>
    <row r="33" spans="1:12" ht="14.1" customHeight="1" x14ac:dyDescent="0.25">
      <c r="A33" s="594" t="s">
        <v>821</v>
      </c>
      <c r="B33" s="604" t="s">
        <v>822</v>
      </c>
      <c r="C33" s="604" t="s">
        <v>823</v>
      </c>
      <c r="D33" s="967"/>
      <c r="E33" s="967"/>
      <c r="F33" s="967"/>
      <c r="G33" s="967"/>
      <c r="H33" s="967"/>
      <c r="I33" s="967"/>
      <c r="J33" s="967"/>
      <c r="K33" s="966"/>
      <c r="L33" s="967"/>
    </row>
    <row r="34" spans="1:12" ht="14.1" customHeight="1" x14ac:dyDescent="0.25">
      <c r="A34" s="605"/>
      <c r="B34" s="606"/>
      <c r="C34" s="607" t="s">
        <v>824</v>
      </c>
      <c r="D34" s="967"/>
      <c r="E34" s="967"/>
      <c r="F34" s="967"/>
      <c r="G34" s="967"/>
      <c r="H34" s="967"/>
      <c r="I34" s="967"/>
      <c r="J34" s="967"/>
      <c r="K34" s="966"/>
      <c r="L34" s="967"/>
    </row>
    <row r="35" spans="1:12" ht="14.1" customHeight="1" x14ac:dyDescent="0.25">
      <c r="A35" s="381" t="s">
        <v>825</v>
      </c>
      <c r="B35" s="608">
        <f t="shared" ref="B35:L35" si="0">SUM(B36:B39)</f>
        <v>0</v>
      </c>
      <c r="C35" s="608">
        <f t="shared" si="0"/>
        <v>0</v>
      </c>
      <c r="D35" s="608">
        <f t="shared" si="0"/>
        <v>0</v>
      </c>
      <c r="E35" s="608">
        <f t="shared" si="0"/>
        <v>0</v>
      </c>
      <c r="F35" s="608">
        <f t="shared" si="0"/>
        <v>0</v>
      </c>
      <c r="G35" s="608">
        <f t="shared" si="0"/>
        <v>0</v>
      </c>
      <c r="H35" s="608">
        <f t="shared" si="0"/>
        <v>0</v>
      </c>
      <c r="I35" s="608">
        <f t="shared" si="0"/>
        <v>0</v>
      </c>
      <c r="J35" s="608">
        <f t="shared" si="0"/>
        <v>0</v>
      </c>
      <c r="K35" s="608">
        <f t="shared" si="0"/>
        <v>0</v>
      </c>
      <c r="L35" s="609">
        <f t="shared" si="0"/>
        <v>0</v>
      </c>
    </row>
    <row r="36" spans="1:12" ht="14.1" customHeight="1" x14ac:dyDescent="0.25">
      <c r="A36" s="610"/>
      <c r="B36" s="611"/>
      <c r="C36" s="611"/>
      <c r="D36" s="611"/>
      <c r="E36" s="611"/>
      <c r="F36" s="611"/>
      <c r="G36" s="611"/>
      <c r="H36" s="611"/>
      <c r="I36" s="611"/>
      <c r="J36" s="611"/>
      <c r="K36" s="611"/>
      <c r="L36" s="612"/>
    </row>
    <row r="37" spans="1:12" ht="14.1" customHeight="1" x14ac:dyDescent="0.25">
      <c r="A37" s="610"/>
      <c r="B37" s="611"/>
      <c r="C37" s="611"/>
      <c r="D37" s="611"/>
      <c r="E37" s="611"/>
      <c r="F37" s="611"/>
      <c r="G37" s="611"/>
      <c r="H37" s="611"/>
      <c r="I37" s="611"/>
      <c r="J37" s="611"/>
      <c r="K37" s="611"/>
      <c r="L37" s="612"/>
    </row>
    <row r="38" spans="1:12" ht="14.1" customHeight="1" x14ac:dyDescent="0.25">
      <c r="A38" s="610"/>
      <c r="B38" s="611"/>
      <c r="C38" s="611"/>
      <c r="D38" s="611"/>
      <c r="E38" s="611"/>
      <c r="F38" s="611"/>
      <c r="G38" s="611"/>
      <c r="H38" s="611"/>
      <c r="I38" s="611"/>
      <c r="J38" s="611"/>
      <c r="K38" s="611"/>
      <c r="L38" s="612"/>
    </row>
    <row r="39" spans="1:12" ht="14.1" customHeight="1" x14ac:dyDescent="0.25">
      <c r="A39" s="610"/>
      <c r="B39" s="611"/>
      <c r="C39" s="611"/>
      <c r="D39" s="611"/>
      <c r="E39" s="611"/>
      <c r="F39" s="611"/>
      <c r="G39" s="611"/>
      <c r="H39" s="611"/>
      <c r="I39" s="611"/>
      <c r="J39" s="611"/>
      <c r="K39" s="611"/>
      <c r="L39" s="612"/>
    </row>
    <row r="40" spans="1:12" ht="14.1" customHeight="1" x14ac:dyDescent="0.25">
      <c r="A40" s="381" t="s">
        <v>826</v>
      </c>
      <c r="B40" s="608">
        <f t="shared" ref="B40:L40" si="1">SUM(B41:B44)</f>
        <v>0</v>
      </c>
      <c r="C40" s="608">
        <f t="shared" si="1"/>
        <v>0</v>
      </c>
      <c r="D40" s="608">
        <f t="shared" si="1"/>
        <v>0</v>
      </c>
      <c r="E40" s="608">
        <f t="shared" si="1"/>
        <v>0</v>
      </c>
      <c r="F40" s="608">
        <f t="shared" si="1"/>
        <v>0</v>
      </c>
      <c r="G40" s="608">
        <f t="shared" si="1"/>
        <v>0</v>
      </c>
      <c r="H40" s="608">
        <f t="shared" si="1"/>
        <v>0</v>
      </c>
      <c r="I40" s="608">
        <f t="shared" si="1"/>
        <v>0</v>
      </c>
      <c r="J40" s="608">
        <f t="shared" si="1"/>
        <v>0</v>
      </c>
      <c r="K40" s="608">
        <f t="shared" si="1"/>
        <v>0</v>
      </c>
      <c r="L40" s="609">
        <f t="shared" si="1"/>
        <v>0</v>
      </c>
    </row>
    <row r="41" spans="1:12" ht="14.1" customHeight="1" x14ac:dyDescent="0.25">
      <c r="A41" s="610"/>
      <c r="B41" s="611"/>
      <c r="C41" s="611"/>
      <c r="D41" s="611"/>
      <c r="E41" s="611"/>
      <c r="F41" s="611"/>
      <c r="G41" s="611"/>
      <c r="H41" s="611"/>
      <c r="I41" s="611"/>
      <c r="J41" s="611"/>
      <c r="K41" s="611"/>
      <c r="L41" s="612"/>
    </row>
    <row r="42" spans="1:12" ht="14.1" customHeight="1" x14ac:dyDescent="0.25">
      <c r="A42" s="610"/>
      <c r="B42" s="611"/>
      <c r="C42" s="611"/>
      <c r="D42" s="611"/>
      <c r="E42" s="611"/>
      <c r="F42" s="611"/>
      <c r="G42" s="611"/>
      <c r="H42" s="611"/>
      <c r="I42" s="611"/>
      <c r="J42" s="611"/>
      <c r="K42" s="611"/>
      <c r="L42" s="612"/>
    </row>
    <row r="43" spans="1:12" ht="14.1" customHeight="1" x14ac:dyDescent="0.25">
      <c r="A43" s="610"/>
      <c r="B43" s="611"/>
      <c r="C43" s="611"/>
      <c r="D43" s="611"/>
      <c r="E43" s="611"/>
      <c r="F43" s="611"/>
      <c r="G43" s="611"/>
      <c r="H43" s="611"/>
      <c r="I43" s="611"/>
      <c r="J43" s="611"/>
      <c r="K43" s="611"/>
      <c r="L43" s="612"/>
    </row>
    <row r="44" spans="1:12" ht="14.1" customHeight="1" x14ac:dyDescent="0.25">
      <c r="A44" s="613"/>
      <c r="B44" s="614"/>
      <c r="C44" s="614"/>
      <c r="D44" s="614"/>
      <c r="E44" s="614"/>
      <c r="F44" s="614"/>
      <c r="G44" s="614"/>
      <c r="H44" s="614"/>
      <c r="I44" s="614"/>
      <c r="J44" s="614"/>
      <c r="K44" s="614"/>
      <c r="L44" s="615"/>
    </row>
    <row r="45" spans="1:12" ht="14.1" customHeight="1" x14ac:dyDescent="0.25">
      <c r="A45" s="601" t="s">
        <v>827</v>
      </c>
      <c r="B45" s="616">
        <f t="shared" ref="B45:L45" si="2">+B40+B35</f>
        <v>0</v>
      </c>
      <c r="C45" s="616">
        <f t="shared" si="2"/>
        <v>0</v>
      </c>
      <c r="D45" s="616">
        <f t="shared" si="2"/>
        <v>0</v>
      </c>
      <c r="E45" s="616">
        <f t="shared" si="2"/>
        <v>0</v>
      </c>
      <c r="F45" s="616">
        <f t="shared" si="2"/>
        <v>0</v>
      </c>
      <c r="G45" s="616">
        <f t="shared" si="2"/>
        <v>0</v>
      </c>
      <c r="H45" s="616">
        <f t="shared" si="2"/>
        <v>0</v>
      </c>
      <c r="I45" s="616">
        <f t="shared" si="2"/>
        <v>0</v>
      </c>
      <c r="J45" s="616">
        <f t="shared" si="2"/>
        <v>0</v>
      </c>
      <c r="K45" s="616">
        <f t="shared" si="2"/>
        <v>0</v>
      </c>
      <c r="L45" s="617">
        <f t="shared" si="2"/>
        <v>0</v>
      </c>
    </row>
    <row r="46" spans="1:12" ht="14.1" customHeight="1" x14ac:dyDescent="0.25">
      <c r="A46" s="601" t="s">
        <v>828</v>
      </c>
      <c r="B46" s="618"/>
      <c r="C46" s="618"/>
      <c r="D46" s="618"/>
      <c r="E46" s="618"/>
      <c r="F46" s="618"/>
      <c r="G46" s="618"/>
      <c r="H46" s="618"/>
      <c r="I46" s="618"/>
      <c r="J46" s="618"/>
      <c r="K46" s="618"/>
      <c r="L46" s="619"/>
    </row>
    <row r="47" spans="1:12" ht="14.1" customHeight="1" x14ac:dyDescent="0.25">
      <c r="A47" s="601" t="s">
        <v>829</v>
      </c>
      <c r="B47" s="620">
        <f t="shared" ref="B47:L47" si="3">IF(B46="",0,IF(B46=0,0,B35/B46))</f>
        <v>0</v>
      </c>
      <c r="C47" s="620">
        <f t="shared" si="3"/>
        <v>0</v>
      </c>
      <c r="D47" s="620">
        <f t="shared" si="3"/>
        <v>0</v>
      </c>
      <c r="E47" s="620">
        <f t="shared" si="3"/>
        <v>0</v>
      </c>
      <c r="F47" s="620">
        <f t="shared" si="3"/>
        <v>0</v>
      </c>
      <c r="G47" s="620">
        <f t="shared" si="3"/>
        <v>0</v>
      </c>
      <c r="H47" s="620">
        <f t="shared" si="3"/>
        <v>0</v>
      </c>
      <c r="I47" s="620">
        <f t="shared" si="3"/>
        <v>0</v>
      </c>
      <c r="J47" s="620">
        <f t="shared" si="3"/>
        <v>0</v>
      </c>
      <c r="K47" s="620">
        <f t="shared" si="3"/>
        <v>0</v>
      </c>
      <c r="L47" s="621">
        <f t="shared" si="3"/>
        <v>0</v>
      </c>
    </row>
    <row r="48" spans="1:12" ht="14.1" customHeight="1" x14ac:dyDescent="0.25">
      <c r="A48" s="622" t="s">
        <v>830</v>
      </c>
      <c r="B48" s="623"/>
      <c r="C48" s="623"/>
      <c r="D48" s="623"/>
      <c r="E48" s="623"/>
      <c r="F48" s="623"/>
      <c r="G48" s="623"/>
      <c r="H48" s="623"/>
      <c r="I48" s="623"/>
      <c r="J48" s="623"/>
      <c r="K48" s="623"/>
      <c r="L48" s="624"/>
    </row>
    <row r="49" spans="1:12" x14ac:dyDescent="0.25">
      <c r="A49" s="400" t="s">
        <v>140</v>
      </c>
      <c r="B49" s="400"/>
      <c r="C49" s="400"/>
      <c r="D49" s="400"/>
      <c r="E49" s="400"/>
      <c r="F49" s="400"/>
      <c r="G49" s="400"/>
      <c r="H49" s="400"/>
      <c r="I49" s="400"/>
      <c r="J49" s="400"/>
      <c r="K49" s="400"/>
      <c r="L49" s="400"/>
    </row>
  </sheetData>
  <sheetProtection password="DA51" sheet="1" formatColumns="0" formatRows="0" selectLockedCells="1"/>
  <mergeCells count="94">
    <mergeCell ref="A1:L1"/>
    <mergeCell ref="A3:L3"/>
    <mergeCell ref="A4:L4"/>
    <mergeCell ref="A5:L5"/>
    <mergeCell ref="A6:L6"/>
    <mergeCell ref="A7:L7"/>
    <mergeCell ref="A9:K9"/>
    <mergeCell ref="A10:A13"/>
    <mergeCell ref="B10:D12"/>
    <mergeCell ref="E10:J10"/>
    <mergeCell ref="K10:L12"/>
    <mergeCell ref="E11:J11"/>
    <mergeCell ref="E12:G13"/>
    <mergeCell ref="H12:J12"/>
    <mergeCell ref="B13:D13"/>
    <mergeCell ref="H13:J13"/>
    <mergeCell ref="K13:L13"/>
    <mergeCell ref="B14:D14"/>
    <mergeCell ref="E14:G14"/>
    <mergeCell ref="H14:J14"/>
    <mergeCell ref="K14:L14"/>
    <mergeCell ref="B15:D15"/>
    <mergeCell ref="E15:G15"/>
    <mergeCell ref="H15:J15"/>
    <mergeCell ref="K15:L15"/>
    <mergeCell ref="B16:D16"/>
    <mergeCell ref="E16:G16"/>
    <mergeCell ref="H16:J16"/>
    <mergeCell ref="K16:L16"/>
    <mergeCell ref="B17:D17"/>
    <mergeCell ref="E17:G17"/>
    <mergeCell ref="H17:J17"/>
    <mergeCell ref="K17:L17"/>
    <mergeCell ref="B18:D18"/>
    <mergeCell ref="E18:G18"/>
    <mergeCell ref="H18:J18"/>
    <mergeCell ref="K18:L18"/>
    <mergeCell ref="B19:D19"/>
    <mergeCell ref="E19:G19"/>
    <mergeCell ref="H19:J19"/>
    <mergeCell ref="K19:L19"/>
    <mergeCell ref="B20:D20"/>
    <mergeCell ref="E20:G20"/>
    <mergeCell ref="H20:J20"/>
    <mergeCell ref="K20:L20"/>
    <mergeCell ref="B21:D21"/>
    <mergeCell ref="E21:G21"/>
    <mergeCell ref="H21:J21"/>
    <mergeCell ref="K21:L21"/>
    <mergeCell ref="K25:L25"/>
    <mergeCell ref="B22:D22"/>
    <mergeCell ref="E22:G22"/>
    <mergeCell ref="H22:J22"/>
    <mergeCell ref="K22:L22"/>
    <mergeCell ref="B23:D23"/>
    <mergeCell ref="E23:G23"/>
    <mergeCell ref="H23:J23"/>
    <mergeCell ref="K23:L23"/>
    <mergeCell ref="E27:G27"/>
    <mergeCell ref="H27:J27"/>
    <mergeCell ref="K27:L27"/>
    <mergeCell ref="B24:D24"/>
    <mergeCell ref="E24:G24"/>
    <mergeCell ref="H24:J24"/>
    <mergeCell ref="K24:L24"/>
    <mergeCell ref="B25:D25"/>
    <mergeCell ref="E25:G25"/>
    <mergeCell ref="H25:J25"/>
    <mergeCell ref="K28:L28"/>
    <mergeCell ref="B29:D29"/>
    <mergeCell ref="E29:G29"/>
    <mergeCell ref="H29:J29"/>
    <mergeCell ref="K29:L29"/>
    <mergeCell ref="B26:D26"/>
    <mergeCell ref="E26:G26"/>
    <mergeCell ref="H26:J26"/>
    <mergeCell ref="K26:L26"/>
    <mergeCell ref="B27:D27"/>
    <mergeCell ref="H32:H34"/>
    <mergeCell ref="I32:I34"/>
    <mergeCell ref="B28:D28"/>
    <mergeCell ref="E28:G28"/>
    <mergeCell ref="H28:J28"/>
    <mergeCell ref="J32:J34"/>
    <mergeCell ref="K32:K34"/>
    <mergeCell ref="L32:L34"/>
    <mergeCell ref="B30:D30"/>
    <mergeCell ref="E30:G30"/>
    <mergeCell ref="H30:J30"/>
    <mergeCell ref="K30:L30"/>
    <mergeCell ref="D32:D34"/>
    <mergeCell ref="E32:E34"/>
    <mergeCell ref="F32:F34"/>
    <mergeCell ref="G32:G34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9"/>
  <sheetViews>
    <sheetView topLeftCell="A136" workbookViewId="0">
      <selection activeCell="C85" sqref="C85"/>
    </sheetView>
  </sheetViews>
  <sheetFormatPr defaultRowHeight="15" x14ac:dyDescent="0.25"/>
  <cols>
    <col min="1" max="1" width="77" customWidth="1"/>
    <col min="2" max="5" width="16.7109375" customWidth="1"/>
  </cols>
  <sheetData>
    <row r="1" spans="1:5" ht="15.75" x14ac:dyDescent="0.25">
      <c r="A1" s="1007" t="s">
        <v>831</v>
      </c>
      <c r="B1" s="1007"/>
      <c r="C1" s="1007"/>
      <c r="D1" s="1007"/>
      <c r="E1" s="1007"/>
    </row>
    <row r="2" spans="1:5" ht="2.4500000000000002" customHeight="1" x14ac:dyDescent="0.25">
      <c r="A2" s="625"/>
      <c r="B2" s="626"/>
      <c r="C2" s="627"/>
      <c r="D2" s="626"/>
      <c r="E2" s="626"/>
    </row>
    <row r="3" spans="1:5" x14ac:dyDescent="0.25">
      <c r="A3" s="1008" t="s">
        <v>923</v>
      </c>
      <c r="B3" s="1008"/>
      <c r="C3" s="1008"/>
      <c r="D3" s="1008"/>
      <c r="E3" s="1008"/>
    </row>
    <row r="4" spans="1:5" x14ac:dyDescent="0.25">
      <c r="A4" s="1009" t="s">
        <v>832</v>
      </c>
      <c r="B4" s="1009"/>
      <c r="C4" s="1009"/>
      <c r="D4" s="1009"/>
      <c r="E4" s="1009"/>
    </row>
    <row r="5" spans="1:5" x14ac:dyDescent="0.25">
      <c r="A5" s="1010" t="s">
        <v>22</v>
      </c>
      <c r="B5" s="1010"/>
      <c r="C5" s="1010"/>
      <c r="D5" s="1010"/>
      <c r="E5" s="1010"/>
    </row>
    <row r="6" spans="1:5" x14ac:dyDescent="0.25">
      <c r="A6" s="1008" t="s">
        <v>925</v>
      </c>
      <c r="B6" s="1008"/>
      <c r="C6" s="1008"/>
      <c r="D6" s="1008"/>
      <c r="E6" s="1008"/>
    </row>
    <row r="7" spans="1:5" ht="2.4500000000000002" customHeight="1" x14ac:dyDescent="0.25">
      <c r="A7" s="628"/>
      <c r="B7" s="628"/>
      <c r="C7" s="628"/>
      <c r="D7" s="628"/>
      <c r="E7" s="628"/>
    </row>
    <row r="8" spans="1:5" x14ac:dyDescent="0.25">
      <c r="A8" s="626" t="s">
        <v>833</v>
      </c>
      <c r="B8" s="629"/>
      <c r="C8" s="627"/>
      <c r="D8" s="626"/>
      <c r="E8" s="630">
        <v>1</v>
      </c>
    </row>
    <row r="9" spans="1:5" x14ac:dyDescent="0.25">
      <c r="A9" s="383" t="s">
        <v>21</v>
      </c>
      <c r="B9" s="995" t="s">
        <v>30</v>
      </c>
      <c r="C9" s="995"/>
      <c r="D9" s="988" t="s">
        <v>32</v>
      </c>
      <c r="E9" s="988"/>
    </row>
    <row r="10" spans="1:5" x14ac:dyDescent="0.25">
      <c r="A10" s="633" t="s">
        <v>27</v>
      </c>
      <c r="B10" s="1003"/>
      <c r="C10" s="1003"/>
      <c r="D10" s="1003"/>
      <c r="E10" s="1003"/>
    </row>
    <row r="11" spans="1:5" x14ac:dyDescent="0.25">
      <c r="A11" s="635" t="s">
        <v>834</v>
      </c>
      <c r="B11" s="1001">
        <v>23313300</v>
      </c>
      <c r="C11" s="1001"/>
      <c r="D11" s="1001">
        <v>24566100</v>
      </c>
      <c r="E11" s="1001"/>
    </row>
    <row r="12" spans="1:5" x14ac:dyDescent="0.25">
      <c r="A12" s="635" t="s">
        <v>835</v>
      </c>
      <c r="B12" s="1001"/>
      <c r="C12" s="1001"/>
      <c r="D12" s="1001"/>
      <c r="E12" s="1001"/>
    </row>
    <row r="13" spans="1:5" x14ac:dyDescent="0.25">
      <c r="A13" s="635" t="s">
        <v>836</v>
      </c>
      <c r="B13" s="1001">
        <v>3063011.36</v>
      </c>
      <c r="C13" s="1001"/>
      <c r="D13" s="1001">
        <v>10770141.58</v>
      </c>
      <c r="E13" s="1001"/>
    </row>
    <row r="14" spans="1:5" x14ac:dyDescent="0.25">
      <c r="A14" s="635" t="s">
        <v>837</v>
      </c>
      <c r="B14" s="1001"/>
      <c r="C14" s="1001"/>
      <c r="D14" s="1001"/>
      <c r="E14" s="1001"/>
    </row>
    <row r="15" spans="1:5" x14ac:dyDescent="0.25">
      <c r="A15" s="635" t="s">
        <v>838</v>
      </c>
      <c r="B15" s="1001"/>
      <c r="C15" s="1001"/>
      <c r="D15" s="1001"/>
      <c r="E15" s="1001"/>
    </row>
    <row r="16" spans="1:5" x14ac:dyDescent="0.25">
      <c r="A16" s="633" t="s">
        <v>111</v>
      </c>
      <c r="B16" s="1003"/>
      <c r="C16" s="1003"/>
      <c r="D16" s="1003"/>
      <c r="E16" s="1003"/>
    </row>
    <row r="17" spans="1:5" x14ac:dyDescent="0.25">
      <c r="A17" s="637" t="s">
        <v>839</v>
      </c>
      <c r="B17" s="1001">
        <v>23540615</v>
      </c>
      <c r="C17" s="1001"/>
      <c r="D17" s="1001">
        <v>23540615</v>
      </c>
      <c r="E17" s="1001"/>
    </row>
    <row r="18" spans="1:5" x14ac:dyDescent="0.25">
      <c r="A18" s="637" t="s">
        <v>840</v>
      </c>
      <c r="B18" s="1001">
        <v>10343774.07</v>
      </c>
      <c r="C18" s="1001"/>
      <c r="D18" s="1001">
        <v>10343774.07</v>
      </c>
      <c r="E18" s="1001"/>
    </row>
    <row r="19" spans="1:5" x14ac:dyDescent="0.25">
      <c r="A19" s="637" t="s">
        <v>841</v>
      </c>
      <c r="B19" s="1001">
        <v>33884389.07</v>
      </c>
      <c r="C19" s="1001"/>
      <c r="D19" s="1001">
        <v>33884389.07</v>
      </c>
      <c r="E19" s="1001"/>
    </row>
    <row r="20" spans="1:5" x14ac:dyDescent="0.25">
      <c r="A20" s="637" t="s">
        <v>842</v>
      </c>
      <c r="B20" s="1001">
        <v>4798151.59</v>
      </c>
      <c r="C20" s="1001"/>
      <c r="D20" s="1001">
        <v>15922213.300000001</v>
      </c>
      <c r="E20" s="1001"/>
    </row>
    <row r="21" spans="1:5" x14ac:dyDescent="0.25">
      <c r="A21" s="637" t="s">
        <v>843</v>
      </c>
      <c r="B21" s="1001">
        <v>1192133.5</v>
      </c>
      <c r="C21" s="1001"/>
      <c r="D21" s="1001">
        <v>5184589.6100000003</v>
      </c>
      <c r="E21" s="1001"/>
    </row>
    <row r="22" spans="1:5" x14ac:dyDescent="0.25">
      <c r="A22" s="638" t="s">
        <v>844</v>
      </c>
      <c r="B22" s="1001"/>
      <c r="C22" s="1001"/>
      <c r="D22" s="1001">
        <v>5585551.9699999997</v>
      </c>
      <c r="E22" s="1001"/>
    </row>
    <row r="23" spans="1:5" x14ac:dyDescent="0.25">
      <c r="A23" s="383" t="s">
        <v>845</v>
      </c>
      <c r="B23" s="995" t="s">
        <v>30</v>
      </c>
      <c r="C23" s="995"/>
      <c r="D23" s="988" t="s">
        <v>32</v>
      </c>
      <c r="E23" s="988"/>
    </row>
    <row r="24" spans="1:5" x14ac:dyDescent="0.25">
      <c r="A24" s="639" t="s">
        <v>846</v>
      </c>
      <c r="B24" s="1004">
        <v>4798151.59</v>
      </c>
      <c r="C24" s="1004"/>
      <c r="D24" s="1004">
        <v>15922213.300000001</v>
      </c>
      <c r="E24" s="1004"/>
    </row>
    <row r="25" spans="1:5" x14ac:dyDescent="0.25">
      <c r="A25" s="639" t="s">
        <v>847</v>
      </c>
      <c r="B25" s="1004">
        <v>1192133.5</v>
      </c>
      <c r="C25" s="1004"/>
      <c r="D25" s="1004">
        <v>5184589.6100000003</v>
      </c>
      <c r="E25" s="1004"/>
    </row>
    <row r="26" spans="1:5" x14ac:dyDescent="0.25">
      <c r="A26" s="1005" t="s">
        <v>848</v>
      </c>
      <c r="B26" s="1005"/>
      <c r="C26" s="1005"/>
      <c r="D26" s="988" t="s">
        <v>32</v>
      </c>
      <c r="E26" s="988"/>
    </row>
    <row r="27" spans="1:5" x14ac:dyDescent="0.25">
      <c r="A27" s="1006" t="s">
        <v>849</v>
      </c>
      <c r="B27" s="1006"/>
      <c r="C27" s="1006"/>
      <c r="D27" s="991">
        <v>10770141.58</v>
      </c>
      <c r="E27" s="991"/>
    </row>
    <row r="28" spans="1:5" ht="2.4500000000000002" customHeight="1" x14ac:dyDescent="0.25">
      <c r="A28" s="637"/>
      <c r="B28" s="637"/>
      <c r="C28" s="640"/>
      <c r="D28" s="640"/>
      <c r="E28" s="626"/>
    </row>
    <row r="29" spans="1:5" x14ac:dyDescent="0.25">
      <c r="A29" s="383" t="s">
        <v>850</v>
      </c>
      <c r="B29" s="995" t="s">
        <v>30</v>
      </c>
      <c r="C29" s="995"/>
      <c r="D29" s="988" t="s">
        <v>32</v>
      </c>
      <c r="E29" s="988"/>
    </row>
    <row r="30" spans="1:5" x14ac:dyDescent="0.25">
      <c r="A30" s="635" t="s">
        <v>851</v>
      </c>
      <c r="B30" s="1003"/>
      <c r="C30" s="1003"/>
      <c r="D30" s="1003"/>
      <c r="E30" s="1003"/>
    </row>
    <row r="31" spans="1:5" x14ac:dyDescent="0.25">
      <c r="A31" s="635" t="s">
        <v>852</v>
      </c>
      <c r="B31" s="1001"/>
      <c r="C31" s="1001"/>
      <c r="D31" s="1001"/>
      <c r="E31" s="1001"/>
    </row>
    <row r="32" spans="1:5" x14ac:dyDescent="0.25">
      <c r="A32" s="635" t="s">
        <v>853</v>
      </c>
      <c r="B32" s="1001"/>
      <c r="C32" s="1001"/>
      <c r="D32" s="1001"/>
      <c r="E32" s="1001"/>
    </row>
    <row r="33" spans="1:5" x14ac:dyDescent="0.25">
      <c r="A33" s="635" t="s">
        <v>854</v>
      </c>
      <c r="B33" s="1001"/>
      <c r="C33" s="1001"/>
      <c r="D33" s="1001"/>
      <c r="E33" s="1001"/>
    </row>
    <row r="34" spans="1:5" x14ac:dyDescent="0.25">
      <c r="A34" s="635" t="s">
        <v>855</v>
      </c>
      <c r="B34" s="1003"/>
      <c r="C34" s="1003"/>
      <c r="D34" s="1003"/>
      <c r="E34" s="1003"/>
    </row>
    <row r="35" spans="1:5" x14ac:dyDescent="0.25">
      <c r="A35" s="635" t="s">
        <v>856</v>
      </c>
      <c r="B35" s="1001"/>
      <c r="C35" s="1001"/>
      <c r="D35" s="1001"/>
      <c r="E35" s="1001"/>
    </row>
    <row r="36" spans="1:5" x14ac:dyDescent="0.25">
      <c r="A36" s="635" t="s">
        <v>857</v>
      </c>
      <c r="B36" s="1001"/>
      <c r="C36" s="1001"/>
      <c r="D36" s="1001"/>
      <c r="E36" s="1001"/>
    </row>
    <row r="37" spans="1:5" x14ac:dyDescent="0.25">
      <c r="A37" s="641" t="s">
        <v>858</v>
      </c>
      <c r="B37" s="1002"/>
      <c r="C37" s="1002"/>
      <c r="D37" s="1002"/>
      <c r="E37" s="1002"/>
    </row>
    <row r="38" spans="1:5" ht="2.4500000000000002" customHeight="1" x14ac:dyDescent="0.25">
      <c r="A38" s="626"/>
      <c r="B38" s="626"/>
      <c r="C38" s="627"/>
      <c r="D38" s="626"/>
      <c r="E38" s="637"/>
    </row>
    <row r="39" spans="1:5" ht="12.75" customHeight="1" x14ac:dyDescent="0.25">
      <c r="A39" s="992" t="s">
        <v>859</v>
      </c>
      <c r="B39" s="643" t="s">
        <v>860</v>
      </c>
      <c r="C39" s="978" t="s">
        <v>861</v>
      </c>
      <c r="D39" s="874" t="s">
        <v>862</v>
      </c>
      <c r="E39" s="874"/>
    </row>
    <row r="40" spans="1:5" x14ac:dyDescent="0.25">
      <c r="A40" s="992"/>
      <c r="B40" s="644" t="s">
        <v>863</v>
      </c>
      <c r="C40" s="978"/>
      <c r="D40" s="874"/>
      <c r="E40" s="874"/>
    </row>
    <row r="41" spans="1:5" x14ac:dyDescent="0.25">
      <c r="A41" s="992"/>
      <c r="B41" s="644" t="s">
        <v>864</v>
      </c>
      <c r="C41" s="978"/>
      <c r="D41" s="874"/>
      <c r="E41" s="874"/>
    </row>
    <row r="42" spans="1:5" x14ac:dyDescent="0.25">
      <c r="A42" s="992"/>
      <c r="B42" s="644" t="s">
        <v>33</v>
      </c>
      <c r="C42" s="644" t="s">
        <v>34</v>
      </c>
      <c r="D42" s="1000" t="s">
        <v>35</v>
      </c>
      <c r="E42" s="1000"/>
    </row>
    <row r="43" spans="1:5" x14ac:dyDescent="0.25">
      <c r="A43" s="639" t="s">
        <v>865</v>
      </c>
      <c r="B43" s="645">
        <v>8717396.9600000009</v>
      </c>
      <c r="C43" s="646">
        <v>4727170.6900000004</v>
      </c>
      <c r="D43" s="987"/>
      <c r="E43" s="987"/>
    </row>
    <row r="44" spans="1:5" x14ac:dyDescent="0.25">
      <c r="A44" s="639" t="s">
        <v>866</v>
      </c>
      <c r="B44" s="645">
        <v>9405004.4499999993</v>
      </c>
      <c r="C44" s="646">
        <v>2847339</v>
      </c>
      <c r="D44" s="987"/>
      <c r="E44" s="987"/>
    </row>
    <row r="45" spans="1:5" ht="2.4500000000000002" customHeight="1" x14ac:dyDescent="0.25">
      <c r="A45" s="626"/>
      <c r="B45" s="626"/>
      <c r="C45" s="627"/>
      <c r="D45" s="626"/>
      <c r="E45" s="626"/>
    </row>
    <row r="46" spans="1:5" x14ac:dyDescent="0.25">
      <c r="A46" s="858" t="s">
        <v>867</v>
      </c>
      <c r="B46" s="858" t="s">
        <v>868</v>
      </c>
      <c r="C46" s="643" t="s">
        <v>869</v>
      </c>
      <c r="D46" s="643" t="s">
        <v>870</v>
      </c>
      <c r="E46" s="647" t="s">
        <v>871</v>
      </c>
    </row>
    <row r="47" spans="1:5" x14ac:dyDescent="0.25">
      <c r="A47" s="858"/>
      <c r="B47" s="858"/>
      <c r="C47" s="648" t="s">
        <v>32</v>
      </c>
      <c r="D47" s="648" t="s">
        <v>32</v>
      </c>
      <c r="E47" s="649" t="s">
        <v>872</v>
      </c>
    </row>
    <row r="48" spans="1:5" x14ac:dyDescent="0.25">
      <c r="A48" s="635" t="s">
        <v>873</v>
      </c>
      <c r="B48" s="650">
        <f>SUM(B49:B52)</f>
        <v>8255597.6399999997</v>
      </c>
      <c r="C48" s="650">
        <f>SUM(C49:C52)</f>
        <v>0</v>
      </c>
      <c r="D48" s="650">
        <f>SUM(D49:D52)</f>
        <v>1480950.38</v>
      </c>
      <c r="E48" s="651">
        <f>SUM(E49:E52)</f>
        <v>6774647.2599999998</v>
      </c>
    </row>
    <row r="49" spans="1:5" x14ac:dyDescent="0.25">
      <c r="A49" s="635" t="s">
        <v>874</v>
      </c>
      <c r="B49" s="652">
        <v>8255597.6399999997</v>
      </c>
      <c r="C49" s="652"/>
      <c r="D49" s="652">
        <v>1480950.38</v>
      </c>
      <c r="E49" s="653">
        <v>6774647.2599999998</v>
      </c>
    </row>
    <row r="50" spans="1:5" x14ac:dyDescent="0.25">
      <c r="A50" s="635" t="s">
        <v>875</v>
      </c>
      <c r="B50" s="652"/>
      <c r="C50" s="652"/>
      <c r="D50" s="652"/>
      <c r="E50" s="653"/>
    </row>
    <row r="51" spans="1:5" x14ac:dyDescent="0.25">
      <c r="A51" s="635" t="s">
        <v>876</v>
      </c>
      <c r="B51" s="652"/>
      <c r="C51" s="652"/>
      <c r="D51" s="652"/>
      <c r="E51" s="653"/>
    </row>
    <row r="52" spans="1:5" x14ac:dyDescent="0.25">
      <c r="A52" s="635" t="s">
        <v>877</v>
      </c>
      <c r="B52" s="652"/>
      <c r="C52" s="652"/>
      <c r="D52" s="652"/>
      <c r="E52" s="653"/>
    </row>
    <row r="53" spans="1:5" x14ac:dyDescent="0.25">
      <c r="A53" s="635" t="s">
        <v>878</v>
      </c>
      <c r="B53" s="650">
        <f>SUM(B54:B57)</f>
        <v>0</v>
      </c>
      <c r="C53" s="650">
        <f>SUM(C54:C57)</f>
        <v>0</v>
      </c>
      <c r="D53" s="650">
        <f>SUM(D54:D57)</f>
        <v>0</v>
      </c>
      <c r="E53" s="651">
        <f>SUM(E54:E57)</f>
        <v>0</v>
      </c>
    </row>
    <row r="54" spans="1:5" x14ac:dyDescent="0.25">
      <c r="A54" s="635" t="s">
        <v>874</v>
      </c>
      <c r="B54" s="652"/>
      <c r="C54" s="652"/>
      <c r="D54" s="652"/>
      <c r="E54" s="653"/>
    </row>
    <row r="55" spans="1:5" x14ac:dyDescent="0.25">
      <c r="A55" s="635" t="s">
        <v>875</v>
      </c>
      <c r="B55" s="652"/>
      <c r="C55" s="652"/>
      <c r="D55" s="652"/>
      <c r="E55" s="653"/>
    </row>
    <row r="56" spans="1:5" x14ac:dyDescent="0.25">
      <c r="A56" s="635" t="s">
        <v>876</v>
      </c>
      <c r="B56" s="652"/>
      <c r="C56" s="652"/>
      <c r="D56" s="652"/>
      <c r="E56" s="653"/>
    </row>
    <row r="57" spans="1:5" x14ac:dyDescent="0.25">
      <c r="A57" s="635" t="s">
        <v>877</v>
      </c>
      <c r="B57" s="652"/>
      <c r="C57" s="652"/>
      <c r="D57" s="652"/>
      <c r="E57" s="653"/>
    </row>
    <row r="58" spans="1:5" x14ac:dyDescent="0.25">
      <c r="A58" s="654" t="s">
        <v>184</v>
      </c>
      <c r="B58" s="655">
        <f>+B53+B48</f>
        <v>8255597.6399999997</v>
      </c>
      <c r="C58" s="655">
        <f>+C53+C48</f>
        <v>0</v>
      </c>
      <c r="D58" s="655">
        <f>+D53+D48</f>
        <v>1480950.38</v>
      </c>
      <c r="E58" s="656">
        <f>+E53+E48</f>
        <v>6774647.2599999998</v>
      </c>
    </row>
    <row r="59" spans="1:5" ht="12.75" customHeight="1" x14ac:dyDescent="0.25">
      <c r="A59" s="858" t="s">
        <v>879</v>
      </c>
      <c r="B59" s="999" t="s">
        <v>880</v>
      </c>
      <c r="C59" s="994" t="s">
        <v>881</v>
      </c>
      <c r="D59" s="994"/>
      <c r="E59" s="994"/>
    </row>
    <row r="60" spans="1:5" x14ac:dyDescent="0.25">
      <c r="A60" s="858"/>
      <c r="B60" s="999"/>
      <c r="C60" s="657" t="s">
        <v>882</v>
      </c>
      <c r="D60" s="988" t="s">
        <v>883</v>
      </c>
      <c r="E60" s="988"/>
    </row>
    <row r="61" spans="1:5" x14ac:dyDescent="0.25">
      <c r="A61" s="858"/>
      <c r="B61" s="858"/>
      <c r="C61" s="648" t="s">
        <v>884</v>
      </c>
      <c r="D61" s="988"/>
      <c r="E61" s="988"/>
    </row>
    <row r="62" spans="1:5" x14ac:dyDescent="0.25">
      <c r="A62" s="658" t="s">
        <v>885</v>
      </c>
      <c r="B62" s="652">
        <v>1332333.71</v>
      </c>
      <c r="C62" s="659">
        <v>0.25</v>
      </c>
      <c r="D62" s="996"/>
      <c r="E62" s="996"/>
    </row>
    <row r="63" spans="1:5" x14ac:dyDescent="0.25">
      <c r="A63" s="635" t="s">
        <v>886</v>
      </c>
      <c r="B63" s="652"/>
      <c r="C63" s="660">
        <v>0.6</v>
      </c>
      <c r="D63" s="997"/>
      <c r="E63" s="997"/>
    </row>
    <row r="64" spans="1:5" x14ac:dyDescent="0.25">
      <c r="A64" s="635" t="s">
        <v>887</v>
      </c>
      <c r="B64" s="652"/>
      <c r="C64" s="660">
        <v>0.6</v>
      </c>
      <c r="D64" s="997"/>
      <c r="E64" s="997"/>
    </row>
    <row r="65" spans="1:5" x14ac:dyDescent="0.25">
      <c r="A65" s="641" t="s">
        <v>888</v>
      </c>
      <c r="B65" s="661"/>
      <c r="C65" s="662">
        <v>0.1</v>
      </c>
      <c r="D65" s="998"/>
      <c r="E65" s="998"/>
    </row>
    <row r="66" spans="1:5" x14ac:dyDescent="0.25">
      <c r="A66" s="642" t="s">
        <v>889</v>
      </c>
      <c r="B66" s="995" t="s">
        <v>880</v>
      </c>
      <c r="C66" s="995"/>
      <c r="D66" s="988" t="s">
        <v>890</v>
      </c>
      <c r="E66" s="988"/>
    </row>
    <row r="67" spans="1:5" x14ac:dyDescent="0.25">
      <c r="A67" s="654" t="s">
        <v>891</v>
      </c>
      <c r="B67" s="990">
        <v>62700</v>
      </c>
      <c r="C67" s="990"/>
      <c r="D67" s="991"/>
      <c r="E67" s="991"/>
    </row>
    <row r="68" spans="1:5" x14ac:dyDescent="0.25">
      <c r="A68" s="654" t="s">
        <v>892</v>
      </c>
      <c r="B68" s="991">
        <v>8804206.7599999998</v>
      </c>
      <c r="C68" s="991"/>
      <c r="D68" s="991"/>
      <c r="E68" s="991"/>
    </row>
    <row r="69" spans="1:5" x14ac:dyDescent="0.25">
      <c r="A69" s="383" t="s">
        <v>893</v>
      </c>
      <c r="B69" s="631" t="s">
        <v>894</v>
      </c>
      <c r="C69" s="663" t="s">
        <v>895</v>
      </c>
      <c r="D69" s="631" t="s">
        <v>896</v>
      </c>
      <c r="E69" s="632" t="s">
        <v>897</v>
      </c>
    </row>
    <row r="70" spans="1:5" x14ac:dyDescent="0.25">
      <c r="A70" s="635" t="s">
        <v>851</v>
      </c>
      <c r="B70" s="664"/>
      <c r="C70" s="664"/>
      <c r="D70" s="664"/>
      <c r="E70" s="665"/>
    </row>
    <row r="71" spans="1:5" x14ac:dyDescent="0.25">
      <c r="A71" s="635" t="s">
        <v>898</v>
      </c>
      <c r="B71" s="666"/>
      <c r="C71" s="666"/>
      <c r="D71" s="666"/>
      <c r="E71" s="636"/>
    </row>
    <row r="72" spans="1:5" x14ac:dyDescent="0.25">
      <c r="A72" s="635" t="s">
        <v>899</v>
      </c>
      <c r="B72" s="666"/>
      <c r="C72" s="666"/>
      <c r="D72" s="666"/>
      <c r="E72" s="636"/>
    </row>
    <row r="73" spans="1:5" x14ac:dyDescent="0.25">
      <c r="A73" s="635" t="s">
        <v>854</v>
      </c>
      <c r="B73" s="667">
        <f>+B71-B72</f>
        <v>0</v>
      </c>
      <c r="C73" s="667">
        <f>+C71-C72</f>
        <v>0</v>
      </c>
      <c r="D73" s="667">
        <f>+D71-D72</f>
        <v>0</v>
      </c>
      <c r="E73" s="634">
        <f>+E71-E72</f>
        <v>0</v>
      </c>
    </row>
    <row r="74" spans="1:5" x14ac:dyDescent="0.25">
      <c r="A74" s="635" t="s">
        <v>855</v>
      </c>
      <c r="B74" s="667"/>
      <c r="C74" s="667"/>
      <c r="D74" s="667"/>
      <c r="E74" s="634"/>
    </row>
    <row r="75" spans="1:5" x14ac:dyDescent="0.25">
      <c r="A75" s="635" t="s">
        <v>900</v>
      </c>
      <c r="B75" s="666"/>
      <c r="C75" s="666"/>
      <c r="D75" s="666"/>
      <c r="E75" s="636"/>
    </row>
    <row r="76" spans="1:5" x14ac:dyDescent="0.25">
      <c r="A76" s="635" t="s">
        <v>901</v>
      </c>
      <c r="B76" s="666"/>
      <c r="C76" s="666"/>
      <c r="D76" s="666"/>
      <c r="E76" s="636"/>
    </row>
    <row r="77" spans="1:5" x14ac:dyDescent="0.25">
      <c r="A77" s="635" t="s">
        <v>858</v>
      </c>
      <c r="B77" s="667">
        <f>+B75-B76</f>
        <v>0</v>
      </c>
      <c r="C77" s="667">
        <f>+C75-C76</f>
        <v>0</v>
      </c>
      <c r="D77" s="667">
        <f>+D75-D76</f>
        <v>0</v>
      </c>
      <c r="E77" s="634">
        <f>+E75-E76</f>
        <v>0</v>
      </c>
    </row>
    <row r="78" spans="1:5" x14ac:dyDescent="0.25">
      <c r="A78" s="383" t="s">
        <v>902</v>
      </c>
      <c r="B78" s="995" t="s">
        <v>880</v>
      </c>
      <c r="C78" s="995"/>
      <c r="D78" s="988" t="s">
        <v>903</v>
      </c>
      <c r="E78" s="988"/>
    </row>
    <row r="79" spans="1:5" x14ac:dyDescent="0.25">
      <c r="A79" s="654" t="s">
        <v>904</v>
      </c>
      <c r="B79" s="990"/>
      <c r="C79" s="990"/>
      <c r="D79" s="991"/>
      <c r="E79" s="991"/>
    </row>
    <row r="80" spans="1:5" x14ac:dyDescent="0.25">
      <c r="A80" s="654" t="s">
        <v>905</v>
      </c>
      <c r="B80" s="991"/>
      <c r="C80" s="991"/>
      <c r="D80" s="991"/>
      <c r="E80" s="991"/>
    </row>
    <row r="81" spans="1:5" ht="2.4500000000000002" customHeight="1" x14ac:dyDescent="0.25">
      <c r="A81" s="638"/>
      <c r="B81" s="638"/>
      <c r="C81" s="627"/>
      <c r="D81" s="626"/>
      <c r="E81" s="626"/>
    </row>
    <row r="82" spans="1:5" ht="12.75" customHeight="1" x14ac:dyDescent="0.25">
      <c r="A82" s="992" t="s">
        <v>906</v>
      </c>
      <c r="B82" s="993" t="s">
        <v>880</v>
      </c>
      <c r="C82" s="994" t="s">
        <v>907</v>
      </c>
      <c r="D82" s="994"/>
      <c r="E82" s="994"/>
    </row>
    <row r="83" spans="1:5" x14ac:dyDescent="0.25">
      <c r="A83" s="992"/>
      <c r="B83" s="993"/>
      <c r="C83" s="657" t="s">
        <v>882</v>
      </c>
      <c r="D83" s="874" t="s">
        <v>883</v>
      </c>
      <c r="E83" s="874"/>
    </row>
    <row r="84" spans="1:5" x14ac:dyDescent="0.25">
      <c r="A84" s="992"/>
      <c r="B84" s="993"/>
      <c r="C84" s="648" t="s">
        <v>884</v>
      </c>
      <c r="D84" s="874"/>
      <c r="E84" s="874"/>
    </row>
    <row r="85" spans="1:5" x14ac:dyDescent="0.25">
      <c r="A85" s="654" t="s">
        <v>908</v>
      </c>
      <c r="B85" s="645">
        <v>1212225</v>
      </c>
      <c r="C85" s="668"/>
      <c r="D85" s="987"/>
      <c r="E85" s="987"/>
    </row>
    <row r="86" spans="1:5" ht="2.4500000000000002" customHeight="1" x14ac:dyDescent="0.25">
      <c r="A86" s="669"/>
      <c r="B86" s="669"/>
      <c r="C86" s="670"/>
      <c r="D86" s="669"/>
      <c r="E86" s="669"/>
    </row>
    <row r="87" spans="1:5" x14ac:dyDescent="0.25">
      <c r="A87" s="671" t="s">
        <v>909</v>
      </c>
      <c r="B87" s="988" t="s">
        <v>910</v>
      </c>
      <c r="C87" s="988"/>
      <c r="D87" s="988"/>
      <c r="E87" s="988"/>
    </row>
    <row r="88" spans="1:5" x14ac:dyDescent="0.25">
      <c r="A88" s="672" t="s">
        <v>911</v>
      </c>
      <c r="B88" s="989"/>
      <c r="C88" s="989"/>
      <c r="D88" s="989"/>
      <c r="E88" s="989"/>
    </row>
    <row r="89" spans="1:5" x14ac:dyDescent="0.25">
      <c r="A89" s="859" t="s">
        <v>140</v>
      </c>
      <c r="B89" s="859"/>
      <c r="C89" s="859"/>
      <c r="D89" s="859"/>
      <c r="E89" s="859"/>
    </row>
  </sheetData>
  <sheetProtection password="DA51" sheet="1" formatColumns="0" formatRows="0" selectLockedCells="1"/>
  <mergeCells count="97">
    <mergeCell ref="A1:E1"/>
    <mergeCell ref="A3:E3"/>
    <mergeCell ref="A4:E4"/>
    <mergeCell ref="A5:E5"/>
    <mergeCell ref="A6:E6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  <mergeCell ref="A27:C27"/>
    <mergeCell ref="D27:E27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A39:A42"/>
    <mergeCell ref="C39:C41"/>
    <mergeCell ref="D39:E41"/>
    <mergeCell ref="D42:E42"/>
    <mergeCell ref="D43:E43"/>
    <mergeCell ref="D44:E44"/>
    <mergeCell ref="A46:A47"/>
    <mergeCell ref="B46:B47"/>
    <mergeCell ref="A59:A61"/>
    <mergeCell ref="B59:B61"/>
    <mergeCell ref="C59:E59"/>
    <mergeCell ref="D60:E61"/>
    <mergeCell ref="D62:E62"/>
    <mergeCell ref="D63:E63"/>
    <mergeCell ref="D64:E64"/>
    <mergeCell ref="D65:E65"/>
    <mergeCell ref="B66:C66"/>
    <mergeCell ref="D66:E66"/>
    <mergeCell ref="C82:E82"/>
    <mergeCell ref="D83:E84"/>
    <mergeCell ref="B67:C67"/>
    <mergeCell ref="D67:E67"/>
    <mergeCell ref="B68:C68"/>
    <mergeCell ref="D68:E68"/>
    <mergeCell ref="B78:C78"/>
    <mergeCell ref="D78:E78"/>
    <mergeCell ref="D85:E85"/>
    <mergeCell ref="B87:E87"/>
    <mergeCell ref="B88:E88"/>
    <mergeCell ref="A89:E89"/>
    <mergeCell ref="B79:C79"/>
    <mergeCell ref="D79:E79"/>
    <mergeCell ref="B80:C80"/>
    <mergeCell ref="D80:E80"/>
    <mergeCell ref="A82:A84"/>
    <mergeCell ref="B82:B84"/>
  </mergeCells>
  <printOptions horizontalCentered="1" verticalCentered="1"/>
  <pageMargins left="0" right="0" top="0" bottom="0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topLeftCell="A102" workbookViewId="0">
      <selection activeCell="B104" sqref="B104"/>
    </sheetView>
  </sheetViews>
  <sheetFormatPr defaultRowHeight="15" x14ac:dyDescent="0.25"/>
  <cols>
    <col min="1" max="1" width="47.28515625" style="11" customWidth="1"/>
    <col min="2" max="2" width="14.85546875" style="11" customWidth="1"/>
    <col min="3" max="3" width="14.7109375" style="11" customWidth="1"/>
    <col min="4" max="4" width="15.5703125" style="11" customWidth="1"/>
    <col min="5" max="5" width="12.7109375" style="11" customWidth="1"/>
    <col min="6" max="6" width="14.7109375" style="11" customWidth="1"/>
    <col min="7" max="9" width="12.7109375" style="11" customWidth="1"/>
    <col min="10" max="10" width="14" style="11" customWidth="1"/>
    <col min="11" max="16384" width="9.140625" style="11"/>
  </cols>
  <sheetData>
    <row r="1" spans="1:10" ht="15.75" x14ac:dyDescent="0.25">
      <c r="A1" s="12" t="s">
        <v>20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6" customHeight="1" x14ac:dyDescent="0.25">
      <c r="A2" s="14"/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A3" s="685" t="s">
        <v>923</v>
      </c>
      <c r="B3" s="685"/>
      <c r="C3" s="685"/>
      <c r="D3" s="685"/>
      <c r="E3" s="685"/>
      <c r="F3" s="685"/>
      <c r="G3" s="685"/>
      <c r="H3" s="685"/>
      <c r="I3" s="685"/>
      <c r="J3" s="685"/>
    </row>
    <row r="4" spans="1:10" x14ac:dyDescent="0.25">
      <c r="A4" s="686" t="s">
        <v>1</v>
      </c>
      <c r="B4" s="686"/>
      <c r="C4" s="686"/>
      <c r="D4" s="686"/>
      <c r="E4" s="686"/>
      <c r="F4" s="686"/>
      <c r="G4" s="686"/>
      <c r="H4" s="686"/>
      <c r="I4" s="686"/>
      <c r="J4" s="686"/>
    </row>
    <row r="5" spans="1:10" x14ac:dyDescent="0.25">
      <c r="A5" s="687" t="s">
        <v>21</v>
      </c>
      <c r="B5" s="687"/>
      <c r="C5" s="687"/>
      <c r="D5" s="687"/>
      <c r="E5" s="687"/>
      <c r="F5" s="687"/>
      <c r="G5" s="687"/>
      <c r="H5" s="687"/>
      <c r="I5" s="687"/>
      <c r="J5" s="687"/>
    </row>
    <row r="6" spans="1:10" x14ac:dyDescent="0.25">
      <c r="A6" s="688" t="s">
        <v>22</v>
      </c>
      <c r="B6" s="688"/>
      <c r="C6" s="688"/>
      <c r="D6" s="688"/>
      <c r="E6" s="688"/>
      <c r="F6" s="688"/>
      <c r="G6" s="688"/>
      <c r="H6" s="688"/>
      <c r="I6" s="688"/>
      <c r="J6" s="688"/>
    </row>
    <row r="7" spans="1:10" x14ac:dyDescent="0.25">
      <c r="A7" s="689" t="s">
        <v>924</v>
      </c>
      <c r="B7" s="689"/>
      <c r="C7" s="689"/>
      <c r="D7" s="689"/>
      <c r="E7" s="689"/>
      <c r="F7" s="689"/>
      <c r="G7" s="689"/>
      <c r="H7" s="689"/>
      <c r="I7" s="689"/>
      <c r="J7" s="689"/>
    </row>
    <row r="8" spans="1:10" ht="5.25" customHeight="1" x14ac:dyDescent="0.25">
      <c r="A8" s="15"/>
      <c r="B8" s="15"/>
      <c r="C8" s="15"/>
      <c r="D8" s="15"/>
      <c r="E8" s="15"/>
      <c r="F8" s="15"/>
      <c r="G8" s="15"/>
      <c r="H8" s="15"/>
      <c r="I8" s="16"/>
      <c r="J8" s="16"/>
    </row>
    <row r="9" spans="1:10" x14ac:dyDescent="0.25">
      <c r="A9" s="17" t="s">
        <v>23</v>
      </c>
      <c r="B9" s="18"/>
      <c r="C9" s="19"/>
      <c r="D9" s="19"/>
      <c r="E9" s="20"/>
      <c r="F9" s="19"/>
      <c r="G9" s="19"/>
      <c r="H9" s="21"/>
      <c r="I9" s="16"/>
      <c r="J9" s="22">
        <v>1</v>
      </c>
    </row>
    <row r="10" spans="1:10" x14ac:dyDescent="0.25">
      <c r="A10" s="23"/>
      <c r="B10" s="24" t="s">
        <v>24</v>
      </c>
      <c r="C10" s="25" t="s">
        <v>24</v>
      </c>
      <c r="D10" s="690" t="s">
        <v>25</v>
      </c>
      <c r="E10" s="690"/>
      <c r="F10" s="690"/>
      <c r="G10" s="690"/>
      <c r="H10" s="690"/>
      <c r="I10" s="26"/>
      <c r="J10" s="27" t="s">
        <v>26</v>
      </c>
    </row>
    <row r="11" spans="1:10" x14ac:dyDescent="0.25">
      <c r="A11" s="28" t="s">
        <v>27</v>
      </c>
      <c r="B11" s="29" t="s">
        <v>28</v>
      </c>
      <c r="C11" s="29" t="s">
        <v>29</v>
      </c>
      <c r="D11" s="683" t="s">
        <v>30</v>
      </c>
      <c r="E11" s="683"/>
      <c r="F11" s="30" t="s">
        <v>31</v>
      </c>
      <c r="G11" s="683" t="s">
        <v>32</v>
      </c>
      <c r="H11" s="683"/>
      <c r="I11" s="31" t="s">
        <v>31</v>
      </c>
      <c r="J11" s="31"/>
    </row>
    <row r="12" spans="1:10" x14ac:dyDescent="0.25">
      <c r="A12" s="32"/>
      <c r="B12" s="33"/>
      <c r="C12" s="34" t="s">
        <v>33</v>
      </c>
      <c r="D12" s="684" t="s">
        <v>34</v>
      </c>
      <c r="E12" s="684"/>
      <c r="F12" s="35" t="s">
        <v>35</v>
      </c>
      <c r="G12" s="684" t="s">
        <v>36</v>
      </c>
      <c r="H12" s="684"/>
      <c r="I12" s="36" t="s">
        <v>37</v>
      </c>
      <c r="J12" s="36" t="s">
        <v>38</v>
      </c>
    </row>
    <row r="13" spans="1:10" x14ac:dyDescent="0.25">
      <c r="A13" s="37" t="s">
        <v>39</v>
      </c>
      <c r="B13" s="38">
        <f>+B14+B54</f>
        <v>24313300</v>
      </c>
      <c r="C13" s="38">
        <f>+C14+C54</f>
        <v>24313300</v>
      </c>
      <c r="D13" s="682">
        <f>+D14+D54</f>
        <v>3063011.36</v>
      </c>
      <c r="E13" s="682">
        <f>+E14+E54</f>
        <v>0</v>
      </c>
      <c r="F13" s="39">
        <f>IF(C13=0,0,+D13/C13)</f>
        <v>0.12598089769796778</v>
      </c>
      <c r="G13" s="682">
        <f>+G14+G54</f>
        <v>10770141.579999998</v>
      </c>
      <c r="H13" s="682">
        <f>+H14+H54</f>
        <v>0</v>
      </c>
      <c r="I13" s="39">
        <f>IF(C13=0,0,G13/C13)</f>
        <v>0.44297325249966063</v>
      </c>
      <c r="J13" s="40">
        <f>+C13-G13</f>
        <v>13543158.420000002</v>
      </c>
    </row>
    <row r="14" spans="1:10" x14ac:dyDescent="0.25">
      <c r="A14" s="41" t="s">
        <v>40</v>
      </c>
      <c r="B14" s="38">
        <f>+B15+B19+B23+B31+B35+B40+B41+B48</f>
        <v>24566100</v>
      </c>
      <c r="C14" s="38">
        <f>+C15+C19+C23+C31+C35+C40+C41+C48</f>
        <v>24566100</v>
      </c>
      <c r="D14" s="680">
        <f>+D15+D19+D23+D31+D35+D40+D41+D48</f>
        <v>3384897.55</v>
      </c>
      <c r="E14" s="680">
        <f>+E15+E19+E23+E31+E35+E40+E41+E48</f>
        <v>0</v>
      </c>
      <c r="F14" s="39">
        <f t="shared" ref="F14:F77" si="0">IF(C14=0,0,+D14/C14)</f>
        <v>0.13778733905666751</v>
      </c>
      <c r="G14" s="680">
        <f>+G15+G19+G23+G31+G35+G40+G41+G48</f>
        <v>11743468.119999999</v>
      </c>
      <c r="H14" s="680">
        <f>+H15+H19+H23+H31+H35+H40+H41+H48</f>
        <v>0</v>
      </c>
      <c r="I14" s="39">
        <f t="shared" ref="I14:I77" si="1">IF(C14=0,0,G14/C14)</f>
        <v>0.47803550909586784</v>
      </c>
      <c r="J14" s="43">
        <f t="shared" ref="J14:J77" si="2">+C14-G14</f>
        <v>12822631.880000001</v>
      </c>
    </row>
    <row r="15" spans="1:10" x14ac:dyDescent="0.25">
      <c r="A15" s="41" t="s">
        <v>41</v>
      </c>
      <c r="B15" s="38">
        <f>SUM(B16:B18)</f>
        <v>457000</v>
      </c>
      <c r="C15" s="38">
        <f>SUM(C16:C18)</f>
        <v>457000</v>
      </c>
      <c r="D15" s="680">
        <f>SUM(D16:D18)</f>
        <v>0</v>
      </c>
      <c r="E15" s="680">
        <f>SUM(E16:E18)</f>
        <v>0</v>
      </c>
      <c r="F15" s="39">
        <f t="shared" si="0"/>
        <v>0</v>
      </c>
      <c r="G15" s="680">
        <f>SUM(G16:G18)</f>
        <v>81852.179999999993</v>
      </c>
      <c r="H15" s="680">
        <f>SUM(H16:H18)</f>
        <v>0</v>
      </c>
      <c r="I15" s="39">
        <f t="shared" si="1"/>
        <v>0.17910761487964988</v>
      </c>
      <c r="J15" s="43">
        <f t="shared" si="2"/>
        <v>375147.82</v>
      </c>
    </row>
    <row r="16" spans="1:10" x14ac:dyDescent="0.25">
      <c r="A16" s="41" t="s">
        <v>42</v>
      </c>
      <c r="B16" s="44">
        <v>433600</v>
      </c>
      <c r="C16" s="44">
        <v>433600</v>
      </c>
      <c r="D16" s="681"/>
      <c r="E16" s="681"/>
      <c r="F16" s="39">
        <f t="shared" si="0"/>
        <v>0</v>
      </c>
      <c r="G16" s="681">
        <v>28475.119999999999</v>
      </c>
      <c r="H16" s="681"/>
      <c r="I16" s="39">
        <f t="shared" si="1"/>
        <v>6.5671402214022137E-2</v>
      </c>
      <c r="J16" s="43">
        <f t="shared" si="2"/>
        <v>405124.88</v>
      </c>
    </row>
    <row r="17" spans="1:10" x14ac:dyDescent="0.25">
      <c r="A17" s="41" t="s">
        <v>43</v>
      </c>
      <c r="B17" s="44">
        <v>16800</v>
      </c>
      <c r="C17" s="44">
        <v>16800</v>
      </c>
      <c r="D17" s="681"/>
      <c r="E17" s="681"/>
      <c r="F17" s="39">
        <f t="shared" si="0"/>
        <v>0</v>
      </c>
      <c r="G17" s="681">
        <v>53377.06</v>
      </c>
      <c r="H17" s="681"/>
      <c r="I17" s="39">
        <f t="shared" si="1"/>
        <v>3.1772059523809522</v>
      </c>
      <c r="J17" s="43">
        <f t="shared" si="2"/>
        <v>-36577.06</v>
      </c>
    </row>
    <row r="18" spans="1:10" x14ac:dyDescent="0.25">
      <c r="A18" s="41" t="s">
        <v>44</v>
      </c>
      <c r="B18" s="44">
        <v>6600</v>
      </c>
      <c r="C18" s="44">
        <v>6600</v>
      </c>
      <c r="D18" s="681"/>
      <c r="E18" s="681"/>
      <c r="F18" s="39">
        <f t="shared" si="0"/>
        <v>0</v>
      </c>
      <c r="G18" s="681"/>
      <c r="H18" s="681"/>
      <c r="I18" s="39">
        <f t="shared" si="1"/>
        <v>0</v>
      </c>
      <c r="J18" s="43">
        <f t="shared" si="2"/>
        <v>6600</v>
      </c>
    </row>
    <row r="19" spans="1:10" x14ac:dyDescent="0.25">
      <c r="A19" s="41" t="s">
        <v>45</v>
      </c>
      <c r="B19" s="38">
        <f>SUM(B20:B22)</f>
        <v>300000</v>
      </c>
      <c r="C19" s="38">
        <f>SUM(C20:C22)</f>
        <v>300000</v>
      </c>
      <c r="D19" s="680">
        <f>SUM(D20:D22)</f>
        <v>0</v>
      </c>
      <c r="E19" s="680">
        <f>SUM(E20:E22)</f>
        <v>0</v>
      </c>
      <c r="F19" s="39">
        <f t="shared" si="0"/>
        <v>0</v>
      </c>
      <c r="G19" s="680">
        <f>SUM(G20:G22)</f>
        <v>0</v>
      </c>
      <c r="H19" s="680">
        <f>SUM(H20:H22)</f>
        <v>0</v>
      </c>
      <c r="I19" s="39">
        <f t="shared" si="1"/>
        <v>0</v>
      </c>
      <c r="J19" s="43">
        <f t="shared" si="2"/>
        <v>300000</v>
      </c>
    </row>
    <row r="20" spans="1:10" x14ac:dyDescent="0.25">
      <c r="A20" s="41" t="s">
        <v>46</v>
      </c>
      <c r="B20" s="44"/>
      <c r="C20" s="44"/>
      <c r="D20" s="681"/>
      <c r="E20" s="681"/>
      <c r="F20" s="39">
        <f t="shared" si="0"/>
        <v>0</v>
      </c>
      <c r="G20" s="681"/>
      <c r="H20" s="681"/>
      <c r="I20" s="39">
        <f t="shared" si="1"/>
        <v>0</v>
      </c>
      <c r="J20" s="43">
        <f t="shared" si="2"/>
        <v>0</v>
      </c>
    </row>
    <row r="21" spans="1:10" x14ac:dyDescent="0.25">
      <c r="A21" s="41" t="s">
        <v>47</v>
      </c>
      <c r="B21" s="44">
        <v>300000</v>
      </c>
      <c r="C21" s="44">
        <v>300000</v>
      </c>
      <c r="D21" s="681"/>
      <c r="E21" s="681"/>
      <c r="F21" s="39">
        <f t="shared" si="0"/>
        <v>0</v>
      </c>
      <c r="G21" s="681"/>
      <c r="H21" s="681"/>
      <c r="I21" s="39">
        <f t="shared" si="1"/>
        <v>0</v>
      </c>
      <c r="J21" s="43">
        <f t="shared" si="2"/>
        <v>300000</v>
      </c>
    </row>
    <row r="22" spans="1:10" x14ac:dyDescent="0.25">
      <c r="A22" s="41" t="s">
        <v>48</v>
      </c>
      <c r="B22" s="44"/>
      <c r="C22" s="44"/>
      <c r="D22" s="681"/>
      <c r="E22" s="681"/>
      <c r="F22" s="39">
        <f t="shared" si="0"/>
        <v>0</v>
      </c>
      <c r="G22" s="681"/>
      <c r="H22" s="681"/>
      <c r="I22" s="39">
        <f t="shared" si="1"/>
        <v>0</v>
      </c>
      <c r="J22" s="43">
        <f t="shared" si="2"/>
        <v>0</v>
      </c>
    </row>
    <row r="23" spans="1:10" x14ac:dyDescent="0.25">
      <c r="A23" s="41" t="s">
        <v>49</v>
      </c>
      <c r="B23" s="38">
        <f>SUM(B24:B30)</f>
        <v>58300</v>
      </c>
      <c r="C23" s="38">
        <f>SUM(C24:C30)</f>
        <v>58300</v>
      </c>
      <c r="D23" s="680">
        <f>SUM(D24:D30)</f>
        <v>0</v>
      </c>
      <c r="E23" s="680">
        <f>SUM(E24:E30)</f>
        <v>0</v>
      </c>
      <c r="F23" s="39">
        <f t="shared" si="0"/>
        <v>0</v>
      </c>
      <c r="G23" s="680">
        <f>SUM(G24:G30)</f>
        <v>21097.15</v>
      </c>
      <c r="H23" s="680">
        <f>SUM(H24:H30)</f>
        <v>0</v>
      </c>
      <c r="I23" s="39">
        <f t="shared" si="1"/>
        <v>0.36187221269296743</v>
      </c>
      <c r="J23" s="43">
        <f t="shared" si="2"/>
        <v>37202.85</v>
      </c>
    </row>
    <row r="24" spans="1:10" x14ac:dyDescent="0.25">
      <c r="A24" s="41" t="s">
        <v>50</v>
      </c>
      <c r="B24" s="44">
        <v>26600</v>
      </c>
      <c r="C24" s="44">
        <v>26600</v>
      </c>
      <c r="D24" s="681"/>
      <c r="E24" s="681"/>
      <c r="F24" s="39">
        <f t="shared" si="0"/>
        <v>0</v>
      </c>
      <c r="G24" s="681"/>
      <c r="H24" s="681"/>
      <c r="I24" s="39">
        <f t="shared" si="1"/>
        <v>0</v>
      </c>
      <c r="J24" s="43">
        <f t="shared" si="2"/>
        <v>26600</v>
      </c>
    </row>
    <row r="25" spans="1:10" x14ac:dyDescent="0.25">
      <c r="A25" s="41" t="s">
        <v>51</v>
      </c>
      <c r="B25" s="44">
        <v>26700</v>
      </c>
      <c r="C25" s="44">
        <v>26700</v>
      </c>
      <c r="D25" s="681"/>
      <c r="E25" s="681"/>
      <c r="F25" s="39">
        <f t="shared" si="0"/>
        <v>0</v>
      </c>
      <c r="G25" s="681">
        <v>21097.15</v>
      </c>
      <c r="H25" s="681"/>
      <c r="I25" s="39">
        <f t="shared" si="1"/>
        <v>0.79015543071161054</v>
      </c>
      <c r="J25" s="43">
        <f t="shared" si="2"/>
        <v>5602.8499999999985</v>
      </c>
    </row>
    <row r="26" spans="1:10" x14ac:dyDescent="0.25">
      <c r="A26" s="41" t="s">
        <v>52</v>
      </c>
      <c r="B26" s="44"/>
      <c r="C26" s="44"/>
      <c r="D26" s="681"/>
      <c r="E26" s="681"/>
      <c r="F26" s="39">
        <f t="shared" si="0"/>
        <v>0</v>
      </c>
      <c r="G26" s="681"/>
      <c r="H26" s="681"/>
      <c r="I26" s="39">
        <f t="shared" si="1"/>
        <v>0</v>
      </c>
      <c r="J26" s="43">
        <f t="shared" si="2"/>
        <v>0</v>
      </c>
    </row>
    <row r="27" spans="1:10" x14ac:dyDescent="0.25">
      <c r="A27" s="41" t="s">
        <v>53</v>
      </c>
      <c r="B27" s="44"/>
      <c r="C27" s="44"/>
      <c r="D27" s="681"/>
      <c r="E27" s="681"/>
      <c r="F27" s="39">
        <f t="shared" si="0"/>
        <v>0</v>
      </c>
      <c r="G27" s="681"/>
      <c r="H27" s="681"/>
      <c r="I27" s="39">
        <f t="shared" si="1"/>
        <v>0</v>
      </c>
      <c r="J27" s="43">
        <f t="shared" si="2"/>
        <v>0</v>
      </c>
    </row>
    <row r="28" spans="1:10" ht="25.5" x14ac:dyDescent="0.25">
      <c r="A28" s="46" t="s">
        <v>54</v>
      </c>
      <c r="B28" s="44"/>
      <c r="C28" s="44"/>
      <c r="D28" s="681"/>
      <c r="E28" s="681"/>
      <c r="F28" s="39">
        <f t="shared" si="0"/>
        <v>0</v>
      </c>
      <c r="G28" s="681"/>
      <c r="H28" s="681"/>
      <c r="I28" s="39">
        <f t="shared" si="1"/>
        <v>0</v>
      </c>
      <c r="J28" s="43">
        <f t="shared" si="2"/>
        <v>0</v>
      </c>
    </row>
    <row r="29" spans="1:10" x14ac:dyDescent="0.25">
      <c r="A29" s="46" t="s">
        <v>55</v>
      </c>
      <c r="B29" s="44"/>
      <c r="C29" s="44"/>
      <c r="D29" s="681"/>
      <c r="E29" s="681"/>
      <c r="F29" s="39">
        <f t="shared" si="0"/>
        <v>0</v>
      </c>
      <c r="G29" s="681"/>
      <c r="H29" s="681"/>
      <c r="I29" s="39">
        <f t="shared" si="1"/>
        <v>0</v>
      </c>
      <c r="J29" s="43">
        <f t="shared" si="2"/>
        <v>0</v>
      </c>
    </row>
    <row r="30" spans="1:10" x14ac:dyDescent="0.25">
      <c r="A30" s="41" t="s">
        <v>56</v>
      </c>
      <c r="B30" s="44">
        <v>5000</v>
      </c>
      <c r="C30" s="44">
        <v>5000</v>
      </c>
      <c r="D30" s="681"/>
      <c r="E30" s="681"/>
      <c r="F30" s="39">
        <f t="shared" si="0"/>
        <v>0</v>
      </c>
      <c r="G30" s="681"/>
      <c r="H30" s="681"/>
      <c r="I30" s="39">
        <f t="shared" si="1"/>
        <v>0</v>
      </c>
      <c r="J30" s="43">
        <f t="shared" si="2"/>
        <v>5000</v>
      </c>
    </row>
    <row r="31" spans="1:10" x14ac:dyDescent="0.25">
      <c r="A31" s="41" t="s">
        <v>57</v>
      </c>
      <c r="B31" s="38">
        <f>SUM(B32:B34)</f>
        <v>3700</v>
      </c>
      <c r="C31" s="38">
        <f>SUM(C32:C34)</f>
        <v>3700</v>
      </c>
      <c r="D31" s="680">
        <f>SUM(D32:D34)</f>
        <v>0</v>
      </c>
      <c r="E31" s="680">
        <f>SUM(E32:E34)</f>
        <v>0</v>
      </c>
      <c r="F31" s="39">
        <f t="shared" si="0"/>
        <v>0</v>
      </c>
      <c r="G31" s="680">
        <f>SUM(G32:G34)</f>
        <v>0</v>
      </c>
      <c r="H31" s="680">
        <f>SUM(H32:H34)</f>
        <v>0</v>
      </c>
      <c r="I31" s="39">
        <f t="shared" si="1"/>
        <v>0</v>
      </c>
      <c r="J31" s="43">
        <f t="shared" si="2"/>
        <v>3700</v>
      </c>
    </row>
    <row r="32" spans="1:10" x14ac:dyDescent="0.25">
      <c r="A32" s="41" t="s">
        <v>58</v>
      </c>
      <c r="B32" s="44"/>
      <c r="C32" s="44"/>
      <c r="D32" s="681"/>
      <c r="E32" s="681"/>
      <c r="F32" s="39">
        <f t="shared" si="0"/>
        <v>0</v>
      </c>
      <c r="G32" s="681"/>
      <c r="H32" s="681"/>
      <c r="I32" s="39">
        <f t="shared" si="1"/>
        <v>0</v>
      </c>
      <c r="J32" s="43">
        <f t="shared" si="2"/>
        <v>0</v>
      </c>
    </row>
    <row r="33" spans="1:10" x14ac:dyDescent="0.25">
      <c r="A33" s="41" t="s">
        <v>59</v>
      </c>
      <c r="B33" s="44"/>
      <c r="C33" s="44"/>
      <c r="D33" s="681"/>
      <c r="E33" s="681"/>
      <c r="F33" s="39">
        <f t="shared" si="0"/>
        <v>0</v>
      </c>
      <c r="G33" s="681"/>
      <c r="H33" s="681"/>
      <c r="I33" s="39">
        <f t="shared" si="1"/>
        <v>0</v>
      </c>
      <c r="J33" s="43">
        <f t="shared" si="2"/>
        <v>0</v>
      </c>
    </row>
    <row r="34" spans="1:10" x14ac:dyDescent="0.25">
      <c r="A34" s="41" t="s">
        <v>60</v>
      </c>
      <c r="B34" s="44">
        <v>3700</v>
      </c>
      <c r="C34" s="44">
        <v>3700</v>
      </c>
      <c r="D34" s="681"/>
      <c r="E34" s="681"/>
      <c r="F34" s="39">
        <f t="shared" si="0"/>
        <v>0</v>
      </c>
      <c r="G34" s="681"/>
      <c r="H34" s="681"/>
      <c r="I34" s="39">
        <f t="shared" si="1"/>
        <v>0</v>
      </c>
      <c r="J34" s="43">
        <f t="shared" si="2"/>
        <v>3700</v>
      </c>
    </row>
    <row r="35" spans="1:10" x14ac:dyDescent="0.25">
      <c r="A35" s="41" t="s">
        <v>61</v>
      </c>
      <c r="B35" s="38">
        <f>SUM(B36:B39)</f>
        <v>6500</v>
      </c>
      <c r="C35" s="38">
        <f>SUM(C36:C39)</f>
        <v>6500</v>
      </c>
      <c r="D35" s="680">
        <f>SUM(D36:D39)</f>
        <v>0</v>
      </c>
      <c r="E35" s="680">
        <f>SUM(E36:E40)</f>
        <v>0</v>
      </c>
      <c r="F35" s="39">
        <f t="shared" si="0"/>
        <v>0</v>
      </c>
      <c r="G35" s="680">
        <f>SUM(G36:G39)</f>
        <v>0</v>
      </c>
      <c r="H35" s="680">
        <f>SUM(H36:H40)</f>
        <v>0</v>
      </c>
      <c r="I35" s="39">
        <f t="shared" si="1"/>
        <v>0</v>
      </c>
      <c r="J35" s="43">
        <f t="shared" si="2"/>
        <v>6500</v>
      </c>
    </row>
    <row r="36" spans="1:10" x14ac:dyDescent="0.25">
      <c r="A36" s="41" t="s">
        <v>62</v>
      </c>
      <c r="B36" s="44"/>
      <c r="C36" s="44"/>
      <c r="D36" s="681"/>
      <c r="E36" s="681"/>
      <c r="F36" s="39">
        <f t="shared" si="0"/>
        <v>0</v>
      </c>
      <c r="G36" s="681"/>
      <c r="H36" s="681"/>
      <c r="I36" s="39">
        <f t="shared" si="1"/>
        <v>0</v>
      </c>
      <c r="J36" s="43">
        <f t="shared" si="2"/>
        <v>0</v>
      </c>
    </row>
    <row r="37" spans="1:10" x14ac:dyDescent="0.25">
      <c r="A37" s="41" t="s">
        <v>63</v>
      </c>
      <c r="B37" s="44"/>
      <c r="C37" s="44"/>
      <c r="D37" s="681"/>
      <c r="E37" s="681"/>
      <c r="F37" s="39">
        <f t="shared" si="0"/>
        <v>0</v>
      </c>
      <c r="G37" s="681"/>
      <c r="H37" s="681"/>
      <c r="I37" s="39">
        <f t="shared" si="1"/>
        <v>0</v>
      </c>
      <c r="J37" s="43">
        <f t="shared" si="2"/>
        <v>0</v>
      </c>
    </row>
    <row r="38" spans="1:10" x14ac:dyDescent="0.25">
      <c r="A38" s="41" t="s">
        <v>64</v>
      </c>
      <c r="B38" s="44">
        <v>6500</v>
      </c>
      <c r="C38" s="44">
        <v>6500</v>
      </c>
      <c r="D38" s="681"/>
      <c r="E38" s="681"/>
      <c r="F38" s="39">
        <f t="shared" si="0"/>
        <v>0</v>
      </c>
      <c r="G38" s="681"/>
      <c r="H38" s="681"/>
      <c r="I38" s="39">
        <f t="shared" si="1"/>
        <v>0</v>
      </c>
      <c r="J38" s="43">
        <f t="shared" si="2"/>
        <v>6500</v>
      </c>
    </row>
    <row r="39" spans="1:10" x14ac:dyDescent="0.25">
      <c r="A39" s="47" t="s">
        <v>65</v>
      </c>
      <c r="B39" s="44"/>
      <c r="C39" s="44"/>
      <c r="D39" s="681"/>
      <c r="E39" s="681"/>
      <c r="F39" s="39">
        <f t="shared" si="0"/>
        <v>0</v>
      </c>
      <c r="G39" s="681"/>
      <c r="H39" s="681"/>
      <c r="I39" s="39">
        <f t="shared" si="1"/>
        <v>0</v>
      </c>
      <c r="J39" s="43">
        <f t="shared" si="2"/>
        <v>0</v>
      </c>
    </row>
    <row r="40" spans="1:10" x14ac:dyDescent="0.25">
      <c r="A40" s="41" t="s">
        <v>66</v>
      </c>
      <c r="B40" s="44">
        <v>2800</v>
      </c>
      <c r="C40" s="44">
        <v>2800</v>
      </c>
      <c r="D40" s="681"/>
      <c r="E40" s="681"/>
      <c r="F40" s="39">
        <f t="shared" si="0"/>
        <v>0</v>
      </c>
      <c r="G40" s="681"/>
      <c r="H40" s="681"/>
      <c r="I40" s="39">
        <f t="shared" si="1"/>
        <v>0</v>
      </c>
      <c r="J40" s="43">
        <f t="shared" si="2"/>
        <v>2800</v>
      </c>
    </row>
    <row r="41" spans="1:10" x14ac:dyDescent="0.25">
      <c r="A41" s="41" t="s">
        <v>67</v>
      </c>
      <c r="B41" s="38">
        <f>SUM(B42:B47)</f>
        <v>23719000</v>
      </c>
      <c r="C41" s="38">
        <f>SUM(C42:C47)</f>
        <v>23719000</v>
      </c>
      <c r="D41" s="680">
        <f>SUM(D42:D47)</f>
        <v>3384897.55</v>
      </c>
      <c r="E41" s="680">
        <f>SUM(E42:E47)</f>
        <v>0</v>
      </c>
      <c r="F41" s="39">
        <f t="shared" si="0"/>
        <v>0.14270827395758673</v>
      </c>
      <c r="G41" s="680">
        <f>SUM(G42:G47)</f>
        <v>11640518.789999999</v>
      </c>
      <c r="H41" s="680">
        <f>SUM(H42:H47)</f>
        <v>0</v>
      </c>
      <c r="I41" s="39">
        <f t="shared" si="1"/>
        <v>0.49076768792950798</v>
      </c>
      <c r="J41" s="43">
        <f t="shared" si="2"/>
        <v>12078481.210000001</v>
      </c>
    </row>
    <row r="42" spans="1:10" x14ac:dyDescent="0.25">
      <c r="A42" s="41" t="s">
        <v>68</v>
      </c>
      <c r="B42" s="44">
        <v>22720400</v>
      </c>
      <c r="C42" s="44">
        <v>22720400</v>
      </c>
      <c r="D42" s="681">
        <v>3384897.55</v>
      </c>
      <c r="E42" s="681"/>
      <c r="F42" s="39">
        <f t="shared" si="0"/>
        <v>0.14898054391648033</v>
      </c>
      <c r="G42" s="681">
        <v>11245518.789999999</v>
      </c>
      <c r="H42" s="681"/>
      <c r="I42" s="39">
        <f t="shared" si="1"/>
        <v>0.49495250039611977</v>
      </c>
      <c r="J42" s="43">
        <f t="shared" si="2"/>
        <v>11474881.210000001</v>
      </c>
    </row>
    <row r="43" spans="1:10" x14ac:dyDescent="0.25">
      <c r="A43" s="41" t="s">
        <v>69</v>
      </c>
      <c r="B43" s="44"/>
      <c r="C43" s="44"/>
      <c r="D43" s="681"/>
      <c r="E43" s="681"/>
      <c r="F43" s="39">
        <f t="shared" si="0"/>
        <v>0</v>
      </c>
      <c r="G43" s="681"/>
      <c r="H43" s="681"/>
      <c r="I43" s="39">
        <f t="shared" si="1"/>
        <v>0</v>
      </c>
      <c r="J43" s="43">
        <f t="shared" si="2"/>
        <v>0</v>
      </c>
    </row>
    <row r="44" spans="1:10" x14ac:dyDescent="0.25">
      <c r="A44" s="41" t="s">
        <v>70</v>
      </c>
      <c r="B44" s="44"/>
      <c r="C44" s="44"/>
      <c r="D44" s="681"/>
      <c r="E44" s="681"/>
      <c r="F44" s="39">
        <f t="shared" si="0"/>
        <v>0</v>
      </c>
      <c r="G44" s="681"/>
      <c r="H44" s="681"/>
      <c r="I44" s="39">
        <f t="shared" si="1"/>
        <v>0</v>
      </c>
      <c r="J44" s="43">
        <f t="shared" si="2"/>
        <v>0</v>
      </c>
    </row>
    <row r="45" spans="1:10" x14ac:dyDescent="0.25">
      <c r="A45" s="41" t="s">
        <v>71</v>
      </c>
      <c r="B45" s="44"/>
      <c r="C45" s="44"/>
      <c r="D45" s="681"/>
      <c r="E45" s="681"/>
      <c r="F45" s="39">
        <f t="shared" si="0"/>
        <v>0</v>
      </c>
      <c r="G45" s="681"/>
      <c r="H45" s="681"/>
      <c r="I45" s="39">
        <f t="shared" si="1"/>
        <v>0</v>
      </c>
      <c r="J45" s="43">
        <f t="shared" si="2"/>
        <v>0</v>
      </c>
    </row>
    <row r="46" spans="1:10" x14ac:dyDescent="0.25">
      <c r="A46" s="41" t="s">
        <v>72</v>
      </c>
      <c r="B46" s="44">
        <v>998600</v>
      </c>
      <c r="C46" s="44">
        <v>998600</v>
      </c>
      <c r="D46" s="681"/>
      <c r="E46" s="681"/>
      <c r="F46" s="39">
        <f t="shared" si="0"/>
        <v>0</v>
      </c>
      <c r="G46" s="681">
        <v>395000</v>
      </c>
      <c r="H46" s="681"/>
      <c r="I46" s="39">
        <f t="shared" si="1"/>
        <v>0.39555377528539953</v>
      </c>
      <c r="J46" s="43">
        <f t="shared" si="2"/>
        <v>603600</v>
      </c>
    </row>
    <row r="47" spans="1:10" x14ac:dyDescent="0.25">
      <c r="A47" s="48" t="s">
        <v>73</v>
      </c>
      <c r="B47" s="44"/>
      <c r="C47" s="44"/>
      <c r="D47" s="681"/>
      <c r="E47" s="681"/>
      <c r="F47" s="39">
        <f t="shared" si="0"/>
        <v>0</v>
      </c>
      <c r="G47" s="681"/>
      <c r="H47" s="681"/>
      <c r="I47" s="39">
        <f t="shared" si="1"/>
        <v>0</v>
      </c>
      <c r="J47" s="43">
        <f t="shared" si="2"/>
        <v>0</v>
      </c>
    </row>
    <row r="48" spans="1:10" x14ac:dyDescent="0.25">
      <c r="A48" s="41" t="s">
        <v>74</v>
      </c>
      <c r="B48" s="38">
        <f>SUM(B49:B53)</f>
        <v>18800</v>
      </c>
      <c r="C48" s="38">
        <f>SUM(C49:C53)</f>
        <v>18800</v>
      </c>
      <c r="D48" s="680">
        <f>SUM(D49:D53)</f>
        <v>0</v>
      </c>
      <c r="E48" s="680">
        <f>SUM(E49:E53)</f>
        <v>0</v>
      </c>
      <c r="F48" s="39">
        <f t="shared" si="0"/>
        <v>0</v>
      </c>
      <c r="G48" s="680">
        <f>SUM(G49:G53)</f>
        <v>0</v>
      </c>
      <c r="H48" s="680">
        <f>SUM(H49:H53)</f>
        <v>0</v>
      </c>
      <c r="I48" s="39">
        <f t="shared" si="1"/>
        <v>0</v>
      </c>
      <c r="J48" s="43">
        <f t="shared" si="2"/>
        <v>18800</v>
      </c>
    </row>
    <row r="49" spans="1:10" x14ac:dyDescent="0.25">
      <c r="A49" s="41" t="s">
        <v>75</v>
      </c>
      <c r="B49" s="44"/>
      <c r="C49" s="44"/>
      <c r="D49" s="681"/>
      <c r="E49" s="681"/>
      <c r="F49" s="39">
        <f t="shared" si="0"/>
        <v>0</v>
      </c>
      <c r="G49" s="681"/>
      <c r="H49" s="681"/>
      <c r="I49" s="39">
        <f t="shared" si="1"/>
        <v>0</v>
      </c>
      <c r="J49" s="43">
        <f t="shared" si="2"/>
        <v>0</v>
      </c>
    </row>
    <row r="50" spans="1:10" x14ac:dyDescent="0.25">
      <c r="A50" s="41" t="s">
        <v>76</v>
      </c>
      <c r="B50" s="44">
        <v>12500</v>
      </c>
      <c r="C50" s="44">
        <v>12500</v>
      </c>
      <c r="D50" s="681"/>
      <c r="E50" s="681"/>
      <c r="F50" s="39">
        <f t="shared" si="0"/>
        <v>0</v>
      </c>
      <c r="G50" s="681"/>
      <c r="H50" s="681"/>
      <c r="I50" s="39">
        <f t="shared" si="1"/>
        <v>0</v>
      </c>
      <c r="J50" s="43">
        <f t="shared" si="2"/>
        <v>12500</v>
      </c>
    </row>
    <row r="51" spans="1:10" x14ac:dyDescent="0.25">
      <c r="A51" s="41" t="s">
        <v>77</v>
      </c>
      <c r="B51" s="44">
        <v>6300</v>
      </c>
      <c r="C51" s="44">
        <v>6300</v>
      </c>
      <c r="D51" s="681"/>
      <c r="E51" s="681"/>
      <c r="F51" s="39">
        <f t="shared" si="0"/>
        <v>0</v>
      </c>
      <c r="G51" s="681"/>
      <c r="H51" s="681"/>
      <c r="I51" s="39">
        <f t="shared" si="1"/>
        <v>0</v>
      </c>
      <c r="J51" s="43">
        <f t="shared" si="2"/>
        <v>6300</v>
      </c>
    </row>
    <row r="52" spans="1:10" ht="25.5" x14ac:dyDescent="0.25">
      <c r="A52" s="46" t="s">
        <v>78</v>
      </c>
      <c r="B52" s="44"/>
      <c r="C52" s="44"/>
      <c r="D52" s="681"/>
      <c r="E52" s="681"/>
      <c r="F52" s="39">
        <f t="shared" si="0"/>
        <v>0</v>
      </c>
      <c r="G52" s="681"/>
      <c r="H52" s="681"/>
      <c r="I52" s="39">
        <f t="shared" si="1"/>
        <v>0</v>
      </c>
      <c r="J52" s="43">
        <f t="shared" si="2"/>
        <v>0</v>
      </c>
    </row>
    <row r="53" spans="1:10" x14ac:dyDescent="0.25">
      <c r="A53" s="48" t="s">
        <v>79</v>
      </c>
      <c r="B53" s="44"/>
      <c r="C53" s="44"/>
      <c r="D53" s="681"/>
      <c r="E53" s="681"/>
      <c r="F53" s="39">
        <f t="shared" si="0"/>
        <v>0</v>
      </c>
      <c r="G53" s="681"/>
      <c r="H53" s="681"/>
      <c r="I53" s="39">
        <f t="shared" si="1"/>
        <v>0</v>
      </c>
      <c r="J53" s="43">
        <f t="shared" si="2"/>
        <v>0</v>
      </c>
    </row>
    <row r="54" spans="1:10" x14ac:dyDescent="0.25">
      <c r="A54" s="41" t="s">
        <v>80</v>
      </c>
      <c r="B54" s="38">
        <f>+B55+B58+B61+B62+B70</f>
        <v>-252800</v>
      </c>
      <c r="C54" s="38">
        <f>+C55+C58+C61+C62+C70</f>
        <v>-252800</v>
      </c>
      <c r="D54" s="680">
        <f>+D55+D58+D61+D62+D70</f>
        <v>-321886.19</v>
      </c>
      <c r="E54" s="680">
        <f>+E55+E58+E61+E62+E70</f>
        <v>0</v>
      </c>
      <c r="F54" s="39">
        <f t="shared" si="0"/>
        <v>1.2732839794303799</v>
      </c>
      <c r="G54" s="680">
        <f>+G55+G58+G61+G62+G70</f>
        <v>-973326.54</v>
      </c>
      <c r="H54" s="680">
        <f>+H55+H58+H61+H62+H70</f>
        <v>0</v>
      </c>
      <c r="I54" s="39">
        <f t="shared" si="1"/>
        <v>3.8501840981012658</v>
      </c>
      <c r="J54" s="43">
        <f t="shared" si="2"/>
        <v>720526.54</v>
      </c>
    </row>
    <row r="55" spans="1:10" x14ac:dyDescent="0.25">
      <c r="A55" s="41" t="s">
        <v>81</v>
      </c>
      <c r="B55" s="38">
        <f>SUM(B56:B57)</f>
        <v>0</v>
      </c>
      <c r="C55" s="38">
        <f>SUM(C56:C57)</f>
        <v>0</v>
      </c>
      <c r="D55" s="680">
        <f>SUM(D56:D57)</f>
        <v>0</v>
      </c>
      <c r="E55" s="680">
        <f>SUM(E56:E57)</f>
        <v>0</v>
      </c>
      <c r="F55" s="39">
        <f t="shared" si="0"/>
        <v>0</v>
      </c>
      <c r="G55" s="680">
        <f>SUM(G56:G57)</f>
        <v>0</v>
      </c>
      <c r="H55" s="680">
        <f>SUM(H56:H57)</f>
        <v>0</v>
      </c>
      <c r="I55" s="39">
        <f t="shared" si="1"/>
        <v>0</v>
      </c>
      <c r="J55" s="43">
        <f t="shared" si="2"/>
        <v>0</v>
      </c>
    </row>
    <row r="56" spans="1:10" x14ac:dyDescent="0.25">
      <c r="A56" s="41" t="s">
        <v>82</v>
      </c>
      <c r="B56" s="44"/>
      <c r="C56" s="44"/>
      <c r="D56" s="681"/>
      <c r="E56" s="681"/>
      <c r="F56" s="39">
        <f t="shared" si="0"/>
        <v>0</v>
      </c>
      <c r="G56" s="681"/>
      <c r="H56" s="681"/>
      <c r="I56" s="39">
        <f t="shared" si="1"/>
        <v>0</v>
      </c>
      <c r="J56" s="43">
        <f t="shared" si="2"/>
        <v>0</v>
      </c>
    </row>
    <row r="57" spans="1:10" x14ac:dyDescent="0.25">
      <c r="A57" s="41" t="s">
        <v>83</v>
      </c>
      <c r="B57" s="44"/>
      <c r="C57" s="44"/>
      <c r="D57" s="681"/>
      <c r="E57" s="681"/>
      <c r="F57" s="39">
        <f t="shared" si="0"/>
        <v>0</v>
      </c>
      <c r="G57" s="681"/>
      <c r="H57" s="681"/>
      <c r="I57" s="39">
        <f t="shared" si="1"/>
        <v>0</v>
      </c>
      <c r="J57" s="43">
        <f t="shared" si="2"/>
        <v>0</v>
      </c>
    </row>
    <row r="58" spans="1:10" x14ac:dyDescent="0.25">
      <c r="A58" s="41" t="s">
        <v>84</v>
      </c>
      <c r="B58" s="38">
        <f>SUM(B59:B61)</f>
        <v>0</v>
      </c>
      <c r="C58" s="38">
        <f>SUM(C59:C61)</f>
        <v>0</v>
      </c>
      <c r="D58" s="680">
        <f>SUM(D59:D61)</f>
        <v>0</v>
      </c>
      <c r="E58" s="680">
        <f>SUM(E59:E61)</f>
        <v>0</v>
      </c>
      <c r="F58" s="39">
        <f t="shared" si="0"/>
        <v>0</v>
      </c>
      <c r="G58" s="680">
        <f>SUM(G59:G61)</f>
        <v>0</v>
      </c>
      <c r="H58" s="680">
        <f>SUM(H59:H61)</f>
        <v>0</v>
      </c>
      <c r="I58" s="39">
        <f t="shared" si="1"/>
        <v>0</v>
      </c>
      <c r="J58" s="43">
        <f t="shared" si="2"/>
        <v>0</v>
      </c>
    </row>
    <row r="59" spans="1:10" x14ac:dyDescent="0.25">
      <c r="A59" s="41" t="s">
        <v>85</v>
      </c>
      <c r="B59" s="44"/>
      <c r="C59" s="44"/>
      <c r="D59" s="681"/>
      <c r="E59" s="681"/>
      <c r="F59" s="39">
        <f t="shared" si="0"/>
        <v>0</v>
      </c>
      <c r="G59" s="681"/>
      <c r="H59" s="681"/>
      <c r="I59" s="39">
        <f t="shared" si="1"/>
        <v>0</v>
      </c>
      <c r="J59" s="43">
        <f t="shared" si="2"/>
        <v>0</v>
      </c>
    </row>
    <row r="60" spans="1:10" x14ac:dyDescent="0.25">
      <c r="A60" s="41" t="s">
        <v>86</v>
      </c>
      <c r="B60" s="44"/>
      <c r="C60" s="44"/>
      <c r="D60" s="681"/>
      <c r="E60" s="681"/>
      <c r="F60" s="39">
        <f t="shared" si="0"/>
        <v>0</v>
      </c>
      <c r="G60" s="681"/>
      <c r="H60" s="681"/>
      <c r="I60" s="39">
        <f t="shared" si="1"/>
        <v>0</v>
      </c>
      <c r="J60" s="43">
        <f t="shared" si="2"/>
        <v>0</v>
      </c>
    </row>
    <row r="61" spans="1:10" x14ac:dyDescent="0.25">
      <c r="A61" s="41" t="s">
        <v>87</v>
      </c>
      <c r="B61" s="44"/>
      <c r="C61" s="44"/>
      <c r="D61" s="681"/>
      <c r="E61" s="681"/>
      <c r="F61" s="39">
        <f t="shared" si="0"/>
        <v>0</v>
      </c>
      <c r="G61" s="681"/>
      <c r="H61" s="681"/>
      <c r="I61" s="39">
        <f t="shared" si="1"/>
        <v>0</v>
      </c>
      <c r="J61" s="43">
        <f t="shared" si="2"/>
        <v>0</v>
      </c>
    </row>
    <row r="62" spans="1:10" x14ac:dyDescent="0.25">
      <c r="A62" s="41" t="s">
        <v>88</v>
      </c>
      <c r="B62" s="38">
        <f>SUM(B63:B69)</f>
        <v>1245500</v>
      </c>
      <c r="C62" s="38">
        <f>SUM(C63:C69)</f>
        <v>1245500</v>
      </c>
      <c r="D62" s="680">
        <f>SUM(D63:D69)</f>
        <v>0</v>
      </c>
      <c r="E62" s="680">
        <f>SUM(E63:E69)</f>
        <v>0</v>
      </c>
      <c r="F62" s="39">
        <f t="shared" si="0"/>
        <v>0</v>
      </c>
      <c r="G62" s="680">
        <f>SUM(G63:G69)</f>
        <v>0</v>
      </c>
      <c r="H62" s="680">
        <f>SUM(H63:H69)</f>
        <v>0</v>
      </c>
      <c r="I62" s="39">
        <f t="shared" si="1"/>
        <v>0</v>
      </c>
      <c r="J62" s="43">
        <f t="shared" si="2"/>
        <v>1245500</v>
      </c>
    </row>
    <row r="63" spans="1:10" x14ac:dyDescent="0.25">
      <c r="A63" s="41" t="s">
        <v>68</v>
      </c>
      <c r="B63" s="44">
        <v>313000</v>
      </c>
      <c r="C63" s="44">
        <v>313000</v>
      </c>
      <c r="D63" s="681"/>
      <c r="E63" s="681"/>
      <c r="F63" s="39">
        <f t="shared" si="0"/>
        <v>0</v>
      </c>
      <c r="G63" s="681"/>
      <c r="H63" s="681"/>
      <c r="I63" s="39">
        <f t="shared" si="1"/>
        <v>0</v>
      </c>
      <c r="J63" s="43">
        <f t="shared" si="2"/>
        <v>313000</v>
      </c>
    </row>
    <row r="64" spans="1:10" x14ac:dyDescent="0.25">
      <c r="A64" s="41" t="s">
        <v>69</v>
      </c>
      <c r="B64" s="44"/>
      <c r="C64" s="44"/>
      <c r="D64" s="681"/>
      <c r="E64" s="681"/>
      <c r="F64" s="39">
        <f t="shared" si="0"/>
        <v>0</v>
      </c>
      <c r="G64" s="681"/>
      <c r="H64" s="681"/>
      <c r="I64" s="39">
        <f t="shared" si="1"/>
        <v>0</v>
      </c>
      <c r="J64" s="43">
        <f t="shared" si="2"/>
        <v>0</v>
      </c>
    </row>
    <row r="65" spans="1:10" x14ac:dyDescent="0.25">
      <c r="A65" s="41" t="s">
        <v>70</v>
      </c>
      <c r="B65" s="44"/>
      <c r="C65" s="44"/>
      <c r="D65" s="681"/>
      <c r="E65" s="681"/>
      <c r="F65" s="39">
        <f t="shared" si="0"/>
        <v>0</v>
      </c>
      <c r="G65" s="681"/>
      <c r="H65" s="681"/>
      <c r="I65" s="39">
        <f t="shared" si="1"/>
        <v>0</v>
      </c>
      <c r="J65" s="43">
        <f t="shared" si="2"/>
        <v>0</v>
      </c>
    </row>
    <row r="66" spans="1:10" x14ac:dyDescent="0.25">
      <c r="A66" s="41" t="s">
        <v>71</v>
      </c>
      <c r="B66" s="44"/>
      <c r="C66" s="44"/>
      <c r="D66" s="681"/>
      <c r="E66" s="681"/>
      <c r="F66" s="39">
        <f t="shared" si="0"/>
        <v>0</v>
      </c>
      <c r="G66" s="681"/>
      <c r="H66" s="681"/>
      <c r="I66" s="39">
        <f t="shared" si="1"/>
        <v>0</v>
      </c>
      <c r="J66" s="43">
        <f t="shared" si="2"/>
        <v>0</v>
      </c>
    </row>
    <row r="67" spans="1:10" x14ac:dyDescent="0.25">
      <c r="A67" s="49" t="s">
        <v>89</v>
      </c>
      <c r="B67" s="44"/>
      <c r="C67" s="44"/>
      <c r="D67" s="681"/>
      <c r="E67" s="681"/>
      <c r="F67" s="39">
        <f t="shared" si="0"/>
        <v>0</v>
      </c>
      <c r="G67" s="681"/>
      <c r="H67" s="681"/>
      <c r="I67" s="39">
        <f t="shared" si="1"/>
        <v>0</v>
      </c>
      <c r="J67" s="43">
        <f t="shared" si="2"/>
        <v>0</v>
      </c>
    </row>
    <row r="68" spans="1:10" x14ac:dyDescent="0.25">
      <c r="A68" s="49" t="s">
        <v>72</v>
      </c>
      <c r="B68" s="44">
        <v>932500</v>
      </c>
      <c r="C68" s="44">
        <v>932500</v>
      </c>
      <c r="D68" s="681"/>
      <c r="E68" s="681"/>
      <c r="F68" s="39">
        <f t="shared" si="0"/>
        <v>0</v>
      </c>
      <c r="G68" s="681"/>
      <c r="H68" s="681"/>
      <c r="I68" s="39">
        <f t="shared" si="1"/>
        <v>0</v>
      </c>
      <c r="J68" s="43">
        <f t="shared" si="2"/>
        <v>932500</v>
      </c>
    </row>
    <row r="69" spans="1:10" x14ac:dyDescent="0.25">
      <c r="A69" s="49" t="s">
        <v>73</v>
      </c>
      <c r="B69" s="44"/>
      <c r="C69" s="44"/>
      <c r="D69" s="681"/>
      <c r="E69" s="681"/>
      <c r="F69" s="39">
        <f t="shared" si="0"/>
        <v>0</v>
      </c>
      <c r="G69" s="681"/>
      <c r="H69" s="681"/>
      <c r="I69" s="39">
        <f t="shared" si="1"/>
        <v>0</v>
      </c>
      <c r="J69" s="43">
        <f t="shared" si="2"/>
        <v>0</v>
      </c>
    </row>
    <row r="70" spans="1:10" x14ac:dyDescent="0.25">
      <c r="A70" s="41" t="s">
        <v>90</v>
      </c>
      <c r="B70" s="38">
        <f>SUM(B71:B73)</f>
        <v>-1498300</v>
      </c>
      <c r="C70" s="38">
        <f>SUM(C71:C73)</f>
        <v>-1498300</v>
      </c>
      <c r="D70" s="680">
        <f>SUM(D71:D73)</f>
        <v>-321886.19</v>
      </c>
      <c r="E70" s="680">
        <f>SUM(E71:E74)</f>
        <v>0</v>
      </c>
      <c r="F70" s="39">
        <f t="shared" si="0"/>
        <v>0.21483427217513182</v>
      </c>
      <c r="G70" s="680">
        <f>SUM(G71:G73)</f>
        <v>-973326.54</v>
      </c>
      <c r="H70" s="680">
        <f>SUM(H71:H74)</f>
        <v>0</v>
      </c>
      <c r="I70" s="39">
        <f t="shared" si="1"/>
        <v>0.64962059667623306</v>
      </c>
      <c r="J70" s="43">
        <f t="shared" si="2"/>
        <v>-524973.46</v>
      </c>
    </row>
    <row r="71" spans="1:10" x14ac:dyDescent="0.25">
      <c r="A71" s="41" t="s">
        <v>91</v>
      </c>
      <c r="B71" s="44"/>
      <c r="C71" s="44"/>
      <c r="D71" s="681"/>
      <c r="E71" s="681"/>
      <c r="F71" s="39">
        <f t="shared" si="0"/>
        <v>0</v>
      </c>
      <c r="G71" s="681"/>
      <c r="H71" s="681"/>
      <c r="I71" s="39">
        <f t="shared" si="1"/>
        <v>0</v>
      </c>
      <c r="J71" s="43">
        <f t="shared" si="2"/>
        <v>0</v>
      </c>
    </row>
    <row r="72" spans="1:10" x14ac:dyDescent="0.25">
      <c r="A72" s="50" t="s">
        <v>92</v>
      </c>
      <c r="B72" s="44"/>
      <c r="C72" s="44"/>
      <c r="D72" s="681"/>
      <c r="E72" s="681"/>
      <c r="F72" s="39">
        <f t="shared" si="0"/>
        <v>0</v>
      </c>
      <c r="G72" s="681"/>
      <c r="H72" s="681"/>
      <c r="I72" s="39">
        <f t="shared" si="1"/>
        <v>0</v>
      </c>
      <c r="J72" s="43">
        <f t="shared" si="2"/>
        <v>0</v>
      </c>
    </row>
    <row r="73" spans="1:10" x14ac:dyDescent="0.25">
      <c r="A73" s="49" t="s">
        <v>93</v>
      </c>
      <c r="B73" s="44">
        <v>-1498300</v>
      </c>
      <c r="C73" s="44">
        <v>-1498300</v>
      </c>
      <c r="D73" s="681">
        <v>-321886.19</v>
      </c>
      <c r="E73" s="681"/>
      <c r="F73" s="39">
        <f t="shared" si="0"/>
        <v>0.21483427217513182</v>
      </c>
      <c r="G73" s="681">
        <v>-973326.54</v>
      </c>
      <c r="H73" s="681"/>
      <c r="I73" s="39">
        <f t="shared" si="1"/>
        <v>0.64962059667623306</v>
      </c>
      <c r="J73" s="43">
        <f t="shared" si="2"/>
        <v>-524973.46</v>
      </c>
    </row>
    <row r="74" spans="1:10" x14ac:dyDescent="0.25">
      <c r="A74" s="51" t="s">
        <v>94</v>
      </c>
      <c r="B74" s="44"/>
      <c r="C74" s="44"/>
      <c r="D74" s="681"/>
      <c r="E74" s="681"/>
      <c r="F74" s="39">
        <f t="shared" si="0"/>
        <v>0</v>
      </c>
      <c r="G74" s="681"/>
      <c r="H74" s="681"/>
      <c r="I74" s="39">
        <f t="shared" si="1"/>
        <v>0</v>
      </c>
      <c r="J74" s="43">
        <f t="shared" si="2"/>
        <v>0</v>
      </c>
    </row>
    <row r="75" spans="1:10" x14ac:dyDescent="0.25">
      <c r="A75" s="52" t="s">
        <v>95</v>
      </c>
      <c r="B75" s="53">
        <f>+B74+B13</f>
        <v>24313300</v>
      </c>
      <c r="C75" s="53">
        <f>+C74+C13</f>
        <v>24313300</v>
      </c>
      <c r="D75" s="679">
        <f>+D74+D13</f>
        <v>3063011.36</v>
      </c>
      <c r="E75" s="679">
        <f>+E74+E13</f>
        <v>0</v>
      </c>
      <c r="F75" s="55">
        <f t="shared" si="0"/>
        <v>0.12598089769796778</v>
      </c>
      <c r="G75" s="679">
        <f>+G74+G13</f>
        <v>10770141.579999998</v>
      </c>
      <c r="H75" s="679">
        <f>+H74+H13</f>
        <v>0</v>
      </c>
      <c r="I75" s="55">
        <f t="shared" si="1"/>
        <v>0.44297325249966063</v>
      </c>
      <c r="J75" s="56">
        <f t="shared" si="2"/>
        <v>13543158.420000002</v>
      </c>
    </row>
    <row r="76" spans="1:10" x14ac:dyDescent="0.25">
      <c r="A76" s="57" t="s">
        <v>96</v>
      </c>
      <c r="B76" s="40">
        <f>+B77+B80</f>
        <v>0</v>
      </c>
      <c r="C76" s="40">
        <f>+C77+C80</f>
        <v>0</v>
      </c>
      <c r="D76" s="682">
        <f>+D77+D80</f>
        <v>0</v>
      </c>
      <c r="E76" s="682">
        <f>+E77+E80</f>
        <v>0</v>
      </c>
      <c r="F76" s="58">
        <f t="shared" si="0"/>
        <v>0</v>
      </c>
      <c r="G76" s="682">
        <f>+G77+G80</f>
        <v>0</v>
      </c>
      <c r="H76" s="682">
        <f>+H77+H80</f>
        <v>0</v>
      </c>
      <c r="I76" s="58">
        <f t="shared" si="1"/>
        <v>0</v>
      </c>
      <c r="J76" s="40">
        <f t="shared" si="2"/>
        <v>0</v>
      </c>
    </row>
    <row r="77" spans="1:10" x14ac:dyDescent="0.25">
      <c r="A77" s="41" t="s">
        <v>97</v>
      </c>
      <c r="B77" s="43">
        <f>SUM(B78:B79)</f>
        <v>0</v>
      </c>
      <c r="C77" s="43">
        <f>SUM(C78:C79)</f>
        <v>0</v>
      </c>
      <c r="D77" s="680">
        <f>SUM(D78:D79)</f>
        <v>0</v>
      </c>
      <c r="E77" s="680">
        <f>SUM(E78:E79)</f>
        <v>0</v>
      </c>
      <c r="F77" s="59">
        <f t="shared" si="0"/>
        <v>0</v>
      </c>
      <c r="G77" s="680">
        <f>SUM(G78:G79)</f>
        <v>0</v>
      </c>
      <c r="H77" s="680">
        <f>SUM(H78:H79)</f>
        <v>0</v>
      </c>
      <c r="I77" s="59">
        <f t="shared" si="1"/>
        <v>0</v>
      </c>
      <c r="J77" s="43">
        <f t="shared" si="2"/>
        <v>0</v>
      </c>
    </row>
    <row r="78" spans="1:10" x14ac:dyDescent="0.25">
      <c r="A78" s="41" t="s">
        <v>98</v>
      </c>
      <c r="B78" s="60"/>
      <c r="C78" s="60"/>
      <c r="D78" s="681"/>
      <c r="E78" s="681"/>
      <c r="F78" s="39">
        <f t="shared" ref="F78:F88" si="3">IF(C78=0,0,+D78/C78)</f>
        <v>0</v>
      </c>
      <c r="G78" s="681"/>
      <c r="H78" s="681"/>
      <c r="I78" s="39">
        <f t="shared" ref="I78:I88" si="4">IF(C78=0,0,G78/C78)</f>
        <v>0</v>
      </c>
      <c r="J78" s="43">
        <f t="shared" ref="J78:J88" si="5">+C78-G78</f>
        <v>0</v>
      </c>
    </row>
    <row r="79" spans="1:10" x14ac:dyDescent="0.25">
      <c r="A79" s="61" t="s">
        <v>99</v>
      </c>
      <c r="B79" s="60"/>
      <c r="C79" s="60"/>
      <c r="D79" s="681"/>
      <c r="E79" s="681"/>
      <c r="F79" s="39">
        <f t="shared" si="3"/>
        <v>0</v>
      </c>
      <c r="G79" s="681"/>
      <c r="H79" s="681"/>
      <c r="I79" s="39">
        <f t="shared" si="4"/>
        <v>0</v>
      </c>
      <c r="J79" s="43">
        <f t="shared" si="5"/>
        <v>0</v>
      </c>
    </row>
    <row r="80" spans="1:10" x14ac:dyDescent="0.25">
      <c r="A80" s="41" t="s">
        <v>100</v>
      </c>
      <c r="B80" s="43">
        <f>SUM(B81:B82)</f>
        <v>0</v>
      </c>
      <c r="C80" s="43">
        <f>SUM(C81:C82)</f>
        <v>0</v>
      </c>
      <c r="D80" s="680">
        <f>SUM(D81:D82)</f>
        <v>0</v>
      </c>
      <c r="E80" s="680">
        <f>SUM(E81:E82)</f>
        <v>0</v>
      </c>
      <c r="F80" s="59">
        <f t="shared" si="3"/>
        <v>0</v>
      </c>
      <c r="G80" s="680">
        <f>SUM(G81:G82)</f>
        <v>0</v>
      </c>
      <c r="H80" s="680">
        <f>SUM(H81:H82)</f>
        <v>0</v>
      </c>
      <c r="I80" s="59">
        <f t="shared" si="4"/>
        <v>0</v>
      </c>
      <c r="J80" s="43">
        <f t="shared" si="5"/>
        <v>0</v>
      </c>
    </row>
    <row r="81" spans="1:10" x14ac:dyDescent="0.25">
      <c r="A81" s="41" t="s">
        <v>98</v>
      </c>
      <c r="B81" s="60"/>
      <c r="C81" s="60"/>
      <c r="D81" s="681"/>
      <c r="E81" s="681"/>
      <c r="F81" s="39">
        <f t="shared" si="3"/>
        <v>0</v>
      </c>
      <c r="G81" s="681"/>
      <c r="H81" s="681"/>
      <c r="I81" s="39">
        <f t="shared" si="4"/>
        <v>0</v>
      </c>
      <c r="J81" s="43">
        <f t="shared" si="5"/>
        <v>0</v>
      </c>
    </row>
    <row r="82" spans="1:10" x14ac:dyDescent="0.25">
      <c r="A82" s="61" t="s">
        <v>99</v>
      </c>
      <c r="B82" s="62"/>
      <c r="C82" s="62"/>
      <c r="D82" s="681"/>
      <c r="E82" s="681"/>
      <c r="F82" s="39">
        <f t="shared" si="3"/>
        <v>0</v>
      </c>
      <c r="G82" s="681"/>
      <c r="H82" s="681"/>
      <c r="I82" s="39">
        <f t="shared" si="4"/>
        <v>0</v>
      </c>
      <c r="J82" s="43">
        <f t="shared" si="5"/>
        <v>0</v>
      </c>
    </row>
    <row r="83" spans="1:10" x14ac:dyDescent="0.25">
      <c r="A83" s="52" t="s">
        <v>101</v>
      </c>
      <c r="B83" s="53">
        <f>+B75+B76</f>
        <v>24313300</v>
      </c>
      <c r="C83" s="53">
        <f>+C75+C76</f>
        <v>24313300</v>
      </c>
      <c r="D83" s="679">
        <f>+D75+D76</f>
        <v>3063011.36</v>
      </c>
      <c r="E83" s="679">
        <f>+E75+E76</f>
        <v>0</v>
      </c>
      <c r="F83" s="55">
        <f t="shared" si="3"/>
        <v>0.12598089769796778</v>
      </c>
      <c r="G83" s="679">
        <f>+G75+G76</f>
        <v>10770141.579999998</v>
      </c>
      <c r="H83" s="679">
        <f>+H75+H76</f>
        <v>0</v>
      </c>
      <c r="I83" s="55">
        <f t="shared" si="4"/>
        <v>0.44297325249966063</v>
      </c>
      <c r="J83" s="56">
        <f t="shared" si="5"/>
        <v>13543158.420000002</v>
      </c>
    </row>
    <row r="84" spans="1:10" x14ac:dyDescent="0.25">
      <c r="A84" s="63" t="s">
        <v>102</v>
      </c>
      <c r="B84" s="64" t="str">
        <f>IF(B$83&lt;&gt;B$113,"Verifique!","")</f>
        <v>Verifique!</v>
      </c>
      <c r="C84" s="65"/>
      <c r="D84" s="679">
        <f>IF(G113&lt;D83,D83-G113,0)</f>
        <v>1870877.8599999999</v>
      </c>
      <c r="E84" s="679"/>
      <c r="F84" s="39">
        <f t="shared" si="3"/>
        <v>0</v>
      </c>
      <c r="G84" s="679">
        <f>IF(H113&lt;G83,G83-H113,0)</f>
        <v>5585551.9699999979</v>
      </c>
      <c r="H84" s="679"/>
      <c r="I84" s="39">
        <f t="shared" si="4"/>
        <v>0</v>
      </c>
      <c r="J84" s="43">
        <f t="shared" si="5"/>
        <v>-5585551.9699999979</v>
      </c>
    </row>
    <row r="85" spans="1:10" x14ac:dyDescent="0.25">
      <c r="A85" s="66" t="s">
        <v>103</v>
      </c>
      <c r="B85" s="53">
        <f>SUM(B83:B84)</f>
        <v>24313300</v>
      </c>
      <c r="C85" s="53">
        <v>0</v>
      </c>
      <c r="D85" s="679">
        <f>SUM(D83:E84)</f>
        <v>4933889.22</v>
      </c>
      <c r="E85" s="679"/>
      <c r="F85" s="55">
        <f t="shared" si="3"/>
        <v>0</v>
      </c>
      <c r="G85" s="679">
        <f>SUM(G83:H84)</f>
        <v>16355693.549999997</v>
      </c>
      <c r="H85" s="679"/>
      <c r="I85" s="55">
        <f t="shared" si="4"/>
        <v>0</v>
      </c>
      <c r="J85" s="56">
        <f t="shared" si="5"/>
        <v>-16355693.549999997</v>
      </c>
    </row>
    <row r="86" spans="1:10" ht="25.5" x14ac:dyDescent="0.25">
      <c r="A86" s="67" t="s">
        <v>104</v>
      </c>
      <c r="B86" s="68"/>
      <c r="C86" s="68"/>
      <c r="D86" s="678"/>
      <c r="E86" s="678"/>
      <c r="F86" s="55">
        <f t="shared" si="3"/>
        <v>0</v>
      </c>
      <c r="G86" s="678"/>
      <c r="H86" s="678"/>
      <c r="I86" s="55">
        <f t="shared" si="4"/>
        <v>0</v>
      </c>
      <c r="J86" s="43">
        <f t="shared" si="5"/>
        <v>0</v>
      </c>
    </row>
    <row r="87" spans="1:10" x14ac:dyDescent="0.25">
      <c r="A87" s="69" t="s">
        <v>105</v>
      </c>
      <c r="B87" s="68"/>
      <c r="C87" s="68"/>
      <c r="D87" s="678"/>
      <c r="E87" s="678"/>
      <c r="F87" s="55">
        <f t="shared" si="3"/>
        <v>0</v>
      </c>
      <c r="G87" s="678"/>
      <c r="H87" s="678"/>
      <c r="I87" s="55">
        <f t="shared" si="4"/>
        <v>0</v>
      </c>
      <c r="J87" s="56">
        <f t="shared" si="5"/>
        <v>0</v>
      </c>
    </row>
    <row r="88" spans="1:10" x14ac:dyDescent="0.25">
      <c r="A88" s="70" t="s">
        <v>106</v>
      </c>
      <c r="B88" s="68"/>
      <c r="C88" s="68"/>
      <c r="D88" s="678"/>
      <c r="E88" s="678"/>
      <c r="F88" s="55">
        <f t="shared" si="3"/>
        <v>0</v>
      </c>
      <c r="G88" s="678"/>
      <c r="H88" s="678"/>
      <c r="I88" s="55">
        <f t="shared" si="4"/>
        <v>0</v>
      </c>
      <c r="J88" s="56">
        <f t="shared" si="5"/>
        <v>0</v>
      </c>
    </row>
    <row r="89" spans="1:10" ht="6.75" customHeight="1" x14ac:dyDescent="0.25"/>
    <row r="90" spans="1:10" x14ac:dyDescent="0.25">
      <c r="A90" s="71"/>
      <c r="B90" s="72" t="s">
        <v>107</v>
      </c>
      <c r="C90" s="72" t="s">
        <v>108</v>
      </c>
      <c r="D90" s="72" t="s">
        <v>107</v>
      </c>
      <c r="E90" s="676" t="s">
        <v>109</v>
      </c>
      <c r="F90" s="676"/>
      <c r="G90" s="676" t="s">
        <v>110</v>
      </c>
      <c r="H90" s="676"/>
      <c r="I90" s="676"/>
      <c r="J90" s="73" t="s">
        <v>26</v>
      </c>
    </row>
    <row r="91" spans="1:10" x14ac:dyDescent="0.25">
      <c r="A91" s="74" t="s">
        <v>111</v>
      </c>
      <c r="B91" s="75" t="s">
        <v>28</v>
      </c>
      <c r="C91" s="75" t="s">
        <v>112</v>
      </c>
      <c r="D91" s="75" t="s">
        <v>29</v>
      </c>
      <c r="E91" s="76" t="s">
        <v>30</v>
      </c>
      <c r="F91" s="76" t="s">
        <v>32</v>
      </c>
      <c r="G91" s="76" t="s">
        <v>30</v>
      </c>
      <c r="H91" s="76" t="s">
        <v>32</v>
      </c>
      <c r="I91" s="76" t="s">
        <v>31</v>
      </c>
      <c r="J91" s="76"/>
    </row>
    <row r="92" spans="1:10" x14ac:dyDescent="0.25">
      <c r="A92" s="77"/>
      <c r="B92" s="78" t="s">
        <v>113</v>
      </c>
      <c r="C92" s="78" t="s">
        <v>114</v>
      </c>
      <c r="D92" s="78" t="s">
        <v>115</v>
      </c>
      <c r="E92" s="78"/>
      <c r="F92" s="78"/>
      <c r="G92" s="78"/>
      <c r="H92" s="78" t="s">
        <v>116</v>
      </c>
      <c r="I92" s="79" t="s">
        <v>117</v>
      </c>
      <c r="J92" s="79" t="s">
        <v>118</v>
      </c>
    </row>
    <row r="93" spans="1:10" x14ac:dyDescent="0.25">
      <c r="A93" s="80" t="s">
        <v>119</v>
      </c>
      <c r="B93" s="42">
        <f>+B94+B98+B102+B103</f>
        <v>23540615</v>
      </c>
      <c r="C93" s="42">
        <f>+C94+C98+C102+C103</f>
        <v>10343774.07</v>
      </c>
      <c r="D93" s="42">
        <f>SUM(B93:C93)</f>
        <v>33884389.07</v>
      </c>
      <c r="E93" s="42">
        <f>+E94+E98+E102+E103</f>
        <v>4798151.59</v>
      </c>
      <c r="F93" s="42">
        <f>+F94+F98+F102+F103</f>
        <v>15922213.299999999</v>
      </c>
      <c r="G93" s="42">
        <f>+G94+G98+G102+G103</f>
        <v>1192133.5</v>
      </c>
      <c r="H93" s="42">
        <f>+H94+H98+H102+H103</f>
        <v>5184589.6100000003</v>
      </c>
      <c r="I93" s="81">
        <f>IF(D93=0,0,+H93/D93)</f>
        <v>0.15300820679662913</v>
      </c>
      <c r="J93" s="82">
        <f>+D93-H93</f>
        <v>28699799.460000001</v>
      </c>
    </row>
    <row r="94" spans="1:10" x14ac:dyDescent="0.25">
      <c r="A94" s="83" t="s">
        <v>120</v>
      </c>
      <c r="B94" s="42">
        <f>SUM(B95:B97)</f>
        <v>17762725</v>
      </c>
      <c r="C94" s="42">
        <f>SUM(C95:C97)</f>
        <v>7056522.3100000005</v>
      </c>
      <c r="D94" s="42">
        <f t="shared" ref="D94:D114" si="6">SUM(B94:C94)</f>
        <v>24819247.310000002</v>
      </c>
      <c r="E94" s="42">
        <f>SUM(E95:E97)</f>
        <v>3163843.4899999998</v>
      </c>
      <c r="F94" s="42">
        <f>SUM(F95:F97)</f>
        <v>12241201.539999999</v>
      </c>
      <c r="G94" s="42">
        <f>SUM(G95:G97)</f>
        <v>1192133.5</v>
      </c>
      <c r="H94" s="42">
        <f>SUM(H95:H97)</f>
        <v>4750665.95</v>
      </c>
      <c r="I94" s="81">
        <f t="shared" ref="I94:I115" si="7">IF(D94=0,0,+H94/D94)</f>
        <v>0.19141055692232431</v>
      </c>
      <c r="J94" s="82">
        <f t="shared" ref="J94:J114" si="8">+D94-H94</f>
        <v>20068581.360000003</v>
      </c>
    </row>
    <row r="95" spans="1:10" x14ac:dyDescent="0.25">
      <c r="A95" s="83" t="s">
        <v>121</v>
      </c>
      <c r="B95" s="45">
        <v>8874795</v>
      </c>
      <c r="C95" s="45">
        <v>824910.4</v>
      </c>
      <c r="D95" s="42">
        <f t="shared" si="6"/>
        <v>9699705.4000000004</v>
      </c>
      <c r="E95" s="45">
        <v>669444.15</v>
      </c>
      <c r="F95" s="45">
        <v>3571436.42</v>
      </c>
      <c r="G95" s="45">
        <v>667679.31000000006</v>
      </c>
      <c r="H95" s="45">
        <v>3533504.41</v>
      </c>
      <c r="I95" s="81">
        <f t="shared" si="7"/>
        <v>0.36428986905107447</v>
      </c>
      <c r="J95" s="43">
        <f t="shared" si="8"/>
        <v>6166200.9900000002</v>
      </c>
    </row>
    <row r="96" spans="1:10" x14ac:dyDescent="0.25">
      <c r="A96" s="83" t="s">
        <v>122</v>
      </c>
      <c r="B96" s="45">
        <v>65205</v>
      </c>
      <c r="C96" s="45"/>
      <c r="D96" s="42">
        <f t="shared" si="6"/>
        <v>65205</v>
      </c>
      <c r="E96" s="45"/>
      <c r="F96" s="45"/>
      <c r="G96" s="45"/>
      <c r="H96" s="45"/>
      <c r="I96" s="81">
        <f t="shared" si="7"/>
        <v>0</v>
      </c>
      <c r="J96" s="43">
        <f t="shared" si="8"/>
        <v>65205</v>
      </c>
    </row>
    <row r="97" spans="1:10" x14ac:dyDescent="0.25">
      <c r="A97" s="83" t="s">
        <v>123</v>
      </c>
      <c r="B97" s="45">
        <v>8822725</v>
      </c>
      <c r="C97" s="45">
        <v>6231611.9100000001</v>
      </c>
      <c r="D97" s="42">
        <f t="shared" si="6"/>
        <v>15054336.91</v>
      </c>
      <c r="E97" s="45">
        <v>2494399.34</v>
      </c>
      <c r="F97" s="45">
        <v>8669765.1199999992</v>
      </c>
      <c r="G97" s="45">
        <v>524454.18999999994</v>
      </c>
      <c r="H97" s="45">
        <v>1217161.54</v>
      </c>
      <c r="I97" s="81">
        <f t="shared" si="7"/>
        <v>8.0851222294054531E-2</v>
      </c>
      <c r="J97" s="43">
        <f t="shared" si="8"/>
        <v>13837175.370000001</v>
      </c>
    </row>
    <row r="98" spans="1:10" x14ac:dyDescent="0.25">
      <c r="A98" s="83" t="s">
        <v>124</v>
      </c>
      <c r="B98" s="42">
        <f>SUM(B99:B101)</f>
        <v>5566535</v>
      </c>
      <c r="C98" s="42">
        <f>SUM(C99:C101)</f>
        <v>3287251.76</v>
      </c>
      <c r="D98" s="42">
        <f t="shared" si="6"/>
        <v>8853786.7599999998</v>
      </c>
      <c r="E98" s="42">
        <f>SUM(E99:E101)</f>
        <v>1634308.1</v>
      </c>
      <c r="F98" s="42">
        <f>SUM(F99:F101)</f>
        <v>3681011.76</v>
      </c>
      <c r="G98" s="42">
        <f>SUM(G99:G101)</f>
        <v>0</v>
      </c>
      <c r="H98" s="42">
        <f>SUM(H99:H101)</f>
        <v>433923.66</v>
      </c>
      <c r="I98" s="81">
        <f t="shared" si="7"/>
        <v>4.9009951534003289E-2</v>
      </c>
      <c r="J98" s="82">
        <f t="shared" si="8"/>
        <v>8419863.0999999996</v>
      </c>
    </row>
    <row r="99" spans="1:10" x14ac:dyDescent="0.25">
      <c r="A99" s="83" t="s">
        <v>125</v>
      </c>
      <c r="B99" s="45">
        <v>5516955</v>
      </c>
      <c r="C99" s="45">
        <v>3287251.76</v>
      </c>
      <c r="D99" s="42">
        <f t="shared" si="6"/>
        <v>8804206.7599999998</v>
      </c>
      <c r="E99" s="45">
        <v>1634308.1</v>
      </c>
      <c r="F99" s="45">
        <v>3681011.76</v>
      </c>
      <c r="G99" s="45"/>
      <c r="H99" s="45">
        <v>433923.66</v>
      </c>
      <c r="I99" s="81">
        <f t="shared" si="7"/>
        <v>4.928594611969335E-2</v>
      </c>
      <c r="J99" s="43">
        <f t="shared" si="8"/>
        <v>8370283.0999999996</v>
      </c>
    </row>
    <row r="100" spans="1:10" x14ac:dyDescent="0.25">
      <c r="A100" s="83" t="s">
        <v>126</v>
      </c>
      <c r="B100" s="45">
        <v>49580</v>
      </c>
      <c r="C100" s="45"/>
      <c r="D100" s="42">
        <f t="shared" si="6"/>
        <v>49580</v>
      </c>
      <c r="E100" s="45"/>
      <c r="F100" s="45"/>
      <c r="G100" s="45"/>
      <c r="H100" s="45"/>
      <c r="I100" s="81">
        <f t="shared" si="7"/>
        <v>0</v>
      </c>
      <c r="J100" s="43">
        <f t="shared" si="8"/>
        <v>49580</v>
      </c>
    </row>
    <row r="101" spans="1:10" x14ac:dyDescent="0.25">
      <c r="A101" s="83" t="s">
        <v>127</v>
      </c>
      <c r="B101" s="45"/>
      <c r="C101" s="45"/>
      <c r="D101" s="42">
        <f t="shared" si="6"/>
        <v>0</v>
      </c>
      <c r="E101" s="45"/>
      <c r="F101" s="45"/>
      <c r="G101" s="45"/>
      <c r="H101" s="45"/>
      <c r="I101" s="81">
        <f t="shared" si="7"/>
        <v>0</v>
      </c>
      <c r="J101" s="43">
        <f t="shared" si="8"/>
        <v>0</v>
      </c>
    </row>
    <row r="102" spans="1:10" x14ac:dyDescent="0.25">
      <c r="A102" s="83" t="s">
        <v>128</v>
      </c>
      <c r="B102" s="84">
        <v>211355</v>
      </c>
      <c r="C102" s="84"/>
      <c r="D102" s="42">
        <f t="shared" si="6"/>
        <v>211355</v>
      </c>
      <c r="E102" s="84"/>
      <c r="F102" s="84"/>
      <c r="G102" s="84"/>
      <c r="H102" s="84"/>
      <c r="I102" s="81">
        <f t="shared" si="7"/>
        <v>0</v>
      </c>
      <c r="J102" s="43">
        <f t="shared" si="8"/>
        <v>211355</v>
      </c>
    </row>
    <row r="103" spans="1:10" x14ac:dyDescent="0.25">
      <c r="A103" s="83" t="s">
        <v>129</v>
      </c>
      <c r="B103" s="84"/>
      <c r="C103" s="84"/>
      <c r="D103" s="42">
        <f t="shared" si="6"/>
        <v>0</v>
      </c>
      <c r="E103" s="84"/>
      <c r="F103" s="84"/>
      <c r="G103" s="84"/>
      <c r="H103" s="84"/>
      <c r="I103" s="81">
        <f t="shared" si="7"/>
        <v>0</v>
      </c>
      <c r="J103" s="43">
        <f t="shared" si="8"/>
        <v>0</v>
      </c>
    </row>
    <row r="104" spans="1:10" x14ac:dyDescent="0.25">
      <c r="A104" s="83" t="s">
        <v>130</v>
      </c>
      <c r="B104" s="84"/>
      <c r="C104" s="84"/>
      <c r="D104" s="42">
        <f t="shared" si="6"/>
        <v>0</v>
      </c>
      <c r="E104" s="84"/>
      <c r="F104" s="84"/>
      <c r="G104" s="84"/>
      <c r="H104" s="84"/>
      <c r="I104" s="81">
        <f t="shared" si="7"/>
        <v>0</v>
      </c>
      <c r="J104" s="43">
        <f t="shared" si="8"/>
        <v>0</v>
      </c>
    </row>
    <row r="105" spans="1:10" x14ac:dyDescent="0.25">
      <c r="A105" s="85" t="s">
        <v>131</v>
      </c>
      <c r="B105" s="86">
        <f>+B93+B104</f>
        <v>23540615</v>
      </c>
      <c r="C105" s="86">
        <f>+C93+C104</f>
        <v>10343774.07</v>
      </c>
      <c r="D105" s="86">
        <f t="shared" si="6"/>
        <v>33884389.07</v>
      </c>
      <c r="E105" s="86">
        <f>+E93+E104</f>
        <v>4798151.59</v>
      </c>
      <c r="F105" s="86">
        <f>+F93+F104</f>
        <v>15922213.299999999</v>
      </c>
      <c r="G105" s="86">
        <f>+G93+G104</f>
        <v>1192133.5</v>
      </c>
      <c r="H105" s="86">
        <f>+H93+H104</f>
        <v>5184589.6100000003</v>
      </c>
      <c r="I105" s="87">
        <f t="shared" si="7"/>
        <v>0.15300820679662913</v>
      </c>
      <c r="J105" s="86">
        <f t="shared" si="8"/>
        <v>28699799.460000001</v>
      </c>
    </row>
    <row r="106" spans="1:10" x14ac:dyDescent="0.25">
      <c r="A106" s="57" t="s">
        <v>132</v>
      </c>
      <c r="B106" s="88">
        <f>+B107+B110</f>
        <v>0</v>
      </c>
      <c r="C106" s="88">
        <f>+C107+C110</f>
        <v>0</v>
      </c>
      <c r="D106" s="88">
        <f t="shared" si="6"/>
        <v>0</v>
      </c>
      <c r="E106" s="88">
        <f>+E107+E110</f>
        <v>0</v>
      </c>
      <c r="F106" s="88">
        <f>+F107+F110</f>
        <v>0</v>
      </c>
      <c r="G106" s="88">
        <f>+G107+G110</f>
        <v>0</v>
      </c>
      <c r="H106" s="88">
        <f>+H107+H110</f>
        <v>0</v>
      </c>
      <c r="I106" s="89">
        <f t="shared" si="7"/>
        <v>0</v>
      </c>
      <c r="J106" s="88">
        <f t="shared" si="8"/>
        <v>0</v>
      </c>
    </row>
    <row r="107" spans="1:10" x14ac:dyDescent="0.25">
      <c r="A107" s="41" t="s">
        <v>133</v>
      </c>
      <c r="B107" s="43">
        <f>SUM(B108:B109)</f>
        <v>0</v>
      </c>
      <c r="C107" s="43">
        <f>SUM(C108:C109)</f>
        <v>0</v>
      </c>
      <c r="D107" s="82">
        <f t="shared" si="6"/>
        <v>0</v>
      </c>
      <c r="E107" s="43">
        <f>SUM(E108:E109)</f>
        <v>0</v>
      </c>
      <c r="F107" s="43">
        <f>SUM(F108:F109)</f>
        <v>0</v>
      </c>
      <c r="G107" s="43">
        <f>SUM(G108:G109)</f>
        <v>0</v>
      </c>
      <c r="H107" s="43">
        <f>SUM(H108:H109)</f>
        <v>0</v>
      </c>
      <c r="I107" s="90">
        <f t="shared" si="7"/>
        <v>0</v>
      </c>
      <c r="J107" s="82">
        <f t="shared" si="8"/>
        <v>0</v>
      </c>
    </row>
    <row r="108" spans="1:10" x14ac:dyDescent="0.25">
      <c r="A108" s="41" t="s">
        <v>134</v>
      </c>
      <c r="B108" s="60"/>
      <c r="C108" s="60"/>
      <c r="D108" s="42">
        <f t="shared" si="6"/>
        <v>0</v>
      </c>
      <c r="E108" s="60"/>
      <c r="F108" s="60"/>
      <c r="G108" s="60"/>
      <c r="H108" s="60"/>
      <c r="I108" s="81">
        <f t="shared" si="7"/>
        <v>0</v>
      </c>
      <c r="J108" s="43">
        <f t="shared" si="8"/>
        <v>0</v>
      </c>
    </row>
    <row r="109" spans="1:10" x14ac:dyDescent="0.25">
      <c r="A109" s="41" t="s">
        <v>135</v>
      </c>
      <c r="B109" s="60"/>
      <c r="C109" s="60"/>
      <c r="D109" s="42">
        <f t="shared" si="6"/>
        <v>0</v>
      </c>
      <c r="E109" s="60"/>
      <c r="F109" s="60"/>
      <c r="G109" s="60"/>
      <c r="H109" s="60"/>
      <c r="I109" s="81">
        <f t="shared" si="7"/>
        <v>0</v>
      </c>
      <c r="J109" s="43">
        <f t="shared" si="8"/>
        <v>0</v>
      </c>
    </row>
    <row r="110" spans="1:10" x14ac:dyDescent="0.25">
      <c r="A110" s="41" t="s">
        <v>136</v>
      </c>
      <c r="B110" s="43">
        <f>SUM(B111:B112)</f>
        <v>0</v>
      </c>
      <c r="C110" s="43">
        <f>SUM(C111:C112)</f>
        <v>0</v>
      </c>
      <c r="D110" s="82">
        <f t="shared" si="6"/>
        <v>0</v>
      </c>
      <c r="E110" s="43">
        <f>SUM(E111:E112)</f>
        <v>0</v>
      </c>
      <c r="F110" s="43">
        <f>SUM(F111:F112)</f>
        <v>0</v>
      </c>
      <c r="G110" s="43">
        <f>SUM(G111:G112)</f>
        <v>0</v>
      </c>
      <c r="H110" s="43">
        <f>SUM(H111:H112)</f>
        <v>0</v>
      </c>
      <c r="I110" s="90">
        <f t="shared" si="7"/>
        <v>0</v>
      </c>
      <c r="J110" s="82">
        <f t="shared" si="8"/>
        <v>0</v>
      </c>
    </row>
    <row r="111" spans="1:10" x14ac:dyDescent="0.25">
      <c r="A111" s="41" t="s">
        <v>134</v>
      </c>
      <c r="B111" s="84"/>
      <c r="C111" s="84"/>
      <c r="D111" s="42">
        <f t="shared" si="6"/>
        <v>0</v>
      </c>
      <c r="E111" s="84"/>
      <c r="F111" s="84"/>
      <c r="G111" s="84"/>
      <c r="H111" s="84"/>
      <c r="I111" s="81">
        <f t="shared" si="7"/>
        <v>0</v>
      </c>
      <c r="J111" s="43">
        <f t="shared" si="8"/>
        <v>0</v>
      </c>
    </row>
    <row r="112" spans="1:10" x14ac:dyDescent="0.25">
      <c r="A112" s="91" t="s">
        <v>135</v>
      </c>
      <c r="B112" s="92"/>
      <c r="C112" s="92"/>
      <c r="D112" s="42">
        <f t="shared" si="6"/>
        <v>0</v>
      </c>
      <c r="E112" s="92"/>
      <c r="F112" s="92"/>
      <c r="G112" s="92"/>
      <c r="H112" s="92"/>
      <c r="I112" s="81">
        <f t="shared" si="7"/>
        <v>0</v>
      </c>
      <c r="J112" s="43">
        <f t="shared" si="8"/>
        <v>0</v>
      </c>
    </row>
    <row r="113" spans="1:10" x14ac:dyDescent="0.25">
      <c r="A113" s="93" t="s">
        <v>137</v>
      </c>
      <c r="B113" s="94">
        <f>+B105+B106</f>
        <v>23540615</v>
      </c>
      <c r="C113" s="94">
        <f>+C105+C106</f>
        <v>10343774.07</v>
      </c>
      <c r="D113" s="86">
        <f t="shared" si="6"/>
        <v>33884389.07</v>
      </c>
      <c r="E113" s="94">
        <f>+E105+E106</f>
        <v>4798151.59</v>
      </c>
      <c r="F113" s="94">
        <f>+F105+F106</f>
        <v>15922213.299999999</v>
      </c>
      <c r="G113" s="94">
        <f>+G105+G106</f>
        <v>1192133.5</v>
      </c>
      <c r="H113" s="94">
        <f>+H105+H106</f>
        <v>5184589.6100000003</v>
      </c>
      <c r="I113" s="87">
        <f t="shared" si="7"/>
        <v>0.15300820679662913</v>
      </c>
      <c r="J113" s="86">
        <f t="shared" si="8"/>
        <v>28699799.460000001</v>
      </c>
    </row>
    <row r="114" spans="1:10" x14ac:dyDescent="0.25">
      <c r="A114" s="93" t="s">
        <v>138</v>
      </c>
      <c r="B114" s="53" t="str">
        <f>IF(B$83&lt;&gt;B$113,"Verifique!","")</f>
        <v>Verifique!</v>
      </c>
      <c r="C114" s="65"/>
      <c r="D114" s="54">
        <f t="shared" si="6"/>
        <v>0</v>
      </c>
      <c r="E114" s="95"/>
      <c r="F114" s="95"/>
      <c r="G114" s="95"/>
      <c r="H114" s="95"/>
      <c r="I114" s="96">
        <f t="shared" si="7"/>
        <v>0</v>
      </c>
      <c r="J114" s="56">
        <f t="shared" si="8"/>
        <v>0</v>
      </c>
    </row>
    <row r="115" spans="1:10" x14ac:dyDescent="0.25">
      <c r="A115" s="93" t="s">
        <v>139</v>
      </c>
      <c r="B115" s="94">
        <f>SUM(B113:B114)</f>
        <v>23540615</v>
      </c>
      <c r="C115" s="94">
        <f t="shared" ref="C115:H115" si="9">SUM(C113:C114)</f>
        <v>10343774.07</v>
      </c>
      <c r="D115" s="94">
        <f t="shared" si="9"/>
        <v>33884389.07</v>
      </c>
      <c r="E115" s="94">
        <f t="shared" si="9"/>
        <v>4798151.59</v>
      </c>
      <c r="F115" s="94">
        <f t="shared" si="9"/>
        <v>15922213.299999999</v>
      </c>
      <c r="G115" s="94">
        <f t="shared" si="9"/>
        <v>1192133.5</v>
      </c>
      <c r="H115" s="94">
        <f t="shared" si="9"/>
        <v>5184589.6100000003</v>
      </c>
      <c r="I115" s="97">
        <f t="shared" si="7"/>
        <v>0.15300820679662913</v>
      </c>
      <c r="J115" s="56">
        <f>SUM(J113:J114)</f>
        <v>28699799.460000001</v>
      </c>
    </row>
    <row r="116" spans="1:10" x14ac:dyDescent="0.25">
      <c r="A116" s="677" t="s">
        <v>140</v>
      </c>
      <c r="B116" s="677"/>
      <c r="C116" s="677"/>
      <c r="D116" s="677"/>
      <c r="E116" s="677"/>
      <c r="F116" s="677"/>
      <c r="G116" s="677"/>
      <c r="H116" s="677"/>
      <c r="I116" s="677"/>
      <c r="J116" s="677"/>
    </row>
  </sheetData>
  <sheetProtection password="DA51" sheet="1" objects="1" scenarios="1" formatColumns="0" formatRows="0" selectLockedCells="1"/>
  <mergeCells count="165">
    <mergeCell ref="A3:J3"/>
    <mergeCell ref="A4:J4"/>
    <mergeCell ref="A5:J5"/>
    <mergeCell ref="A6:J6"/>
    <mergeCell ref="A7:J7"/>
    <mergeCell ref="D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D38:E38"/>
    <mergeCell ref="G38:H38"/>
    <mergeCell ref="D39:E39"/>
    <mergeCell ref="G39:H39"/>
    <mergeCell ref="D40:E40"/>
    <mergeCell ref="G40:H40"/>
    <mergeCell ref="D41:E41"/>
    <mergeCell ref="G41:H41"/>
    <mergeCell ref="D42:E42"/>
    <mergeCell ref="G42:H42"/>
    <mergeCell ref="D43:E43"/>
    <mergeCell ref="G43:H43"/>
    <mergeCell ref="D44:E44"/>
    <mergeCell ref="G44:H44"/>
    <mergeCell ref="D45:E45"/>
    <mergeCell ref="G45:H45"/>
    <mergeCell ref="D46:E46"/>
    <mergeCell ref="G46:H46"/>
    <mergeCell ref="D47:E47"/>
    <mergeCell ref="G47:H47"/>
    <mergeCell ref="D48:E48"/>
    <mergeCell ref="G48:H48"/>
    <mergeCell ref="D49:E49"/>
    <mergeCell ref="G49:H49"/>
    <mergeCell ref="D50:E50"/>
    <mergeCell ref="G50:H50"/>
    <mergeCell ref="D51:E51"/>
    <mergeCell ref="G51:H51"/>
    <mergeCell ref="D52:E52"/>
    <mergeCell ref="G52:H52"/>
    <mergeCell ref="D53:E53"/>
    <mergeCell ref="G53:H53"/>
    <mergeCell ref="D54:E54"/>
    <mergeCell ref="G54:H54"/>
    <mergeCell ref="D55:E55"/>
    <mergeCell ref="G55:H55"/>
    <mergeCell ref="D56:E56"/>
    <mergeCell ref="G56:H56"/>
    <mergeCell ref="D57:E57"/>
    <mergeCell ref="G57:H57"/>
    <mergeCell ref="D58:E58"/>
    <mergeCell ref="G58:H58"/>
    <mergeCell ref="D59:E59"/>
    <mergeCell ref="G59:H59"/>
    <mergeCell ref="D60:E60"/>
    <mergeCell ref="G60:H60"/>
    <mergeCell ref="D61:E61"/>
    <mergeCell ref="G61:H61"/>
    <mergeCell ref="D62:E62"/>
    <mergeCell ref="G62:H62"/>
    <mergeCell ref="D63:E63"/>
    <mergeCell ref="G63:H63"/>
    <mergeCell ref="D64:E64"/>
    <mergeCell ref="G64:H64"/>
    <mergeCell ref="D65:E65"/>
    <mergeCell ref="G65:H65"/>
    <mergeCell ref="D66:E66"/>
    <mergeCell ref="G66:H66"/>
    <mergeCell ref="D67:E67"/>
    <mergeCell ref="G67:H67"/>
    <mergeCell ref="D68:E68"/>
    <mergeCell ref="G68:H68"/>
    <mergeCell ref="D69:E69"/>
    <mergeCell ref="G69:H69"/>
    <mergeCell ref="D70:E70"/>
    <mergeCell ref="G70:H70"/>
    <mergeCell ref="D71:E71"/>
    <mergeCell ref="G71:H71"/>
    <mergeCell ref="D72:E72"/>
    <mergeCell ref="G72:H72"/>
    <mergeCell ref="D73:E73"/>
    <mergeCell ref="G73:H73"/>
    <mergeCell ref="D74:E74"/>
    <mergeCell ref="G74:H74"/>
    <mergeCell ref="D75:E75"/>
    <mergeCell ref="G75:H75"/>
    <mergeCell ref="D76:E76"/>
    <mergeCell ref="G76:H76"/>
    <mergeCell ref="D77:E77"/>
    <mergeCell ref="G77:H77"/>
    <mergeCell ref="D78:E78"/>
    <mergeCell ref="G78:H78"/>
    <mergeCell ref="D79:E79"/>
    <mergeCell ref="G79:H79"/>
    <mergeCell ref="D80:E80"/>
    <mergeCell ref="G80:H80"/>
    <mergeCell ref="D81:E81"/>
    <mergeCell ref="G81:H81"/>
    <mergeCell ref="D82:E82"/>
    <mergeCell ref="G82:H82"/>
    <mergeCell ref="D83:E83"/>
    <mergeCell ref="G83:H83"/>
    <mergeCell ref="D84:E84"/>
    <mergeCell ref="G84:H84"/>
    <mergeCell ref="D85:E85"/>
    <mergeCell ref="G85:H85"/>
    <mergeCell ref="E90:F90"/>
    <mergeCell ref="G90:I90"/>
    <mergeCell ref="A116:J116"/>
    <mergeCell ref="D86:E86"/>
    <mergeCell ref="G86:H86"/>
    <mergeCell ref="D87:E87"/>
    <mergeCell ref="G87:H87"/>
    <mergeCell ref="D88:E88"/>
    <mergeCell ref="G88:H88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7" max="16383" man="1"/>
    <brk id="8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topLeftCell="A54" workbookViewId="0">
      <selection activeCell="B27" sqref="B27"/>
    </sheetView>
  </sheetViews>
  <sheetFormatPr defaultRowHeight="15" x14ac:dyDescent="0.25"/>
  <cols>
    <col min="1" max="1" width="43.28515625" style="98" customWidth="1"/>
    <col min="2" max="2" width="15.140625" style="98" customWidth="1"/>
    <col min="3" max="3" width="14.42578125" style="98" customWidth="1"/>
    <col min="4" max="4" width="12.7109375" style="98" customWidth="1"/>
    <col min="5" max="5" width="13.85546875" style="98" customWidth="1"/>
    <col min="6" max="7" width="12.7109375" style="98" customWidth="1"/>
    <col min="8" max="8" width="10.28515625" style="98" customWidth="1"/>
    <col min="9" max="9" width="8.85546875" style="98" customWidth="1"/>
    <col min="10" max="10" width="14.7109375" style="98" customWidth="1"/>
    <col min="11" max="16384" width="9.140625" style="98"/>
  </cols>
  <sheetData>
    <row r="1" spans="1:10" ht="15.75" x14ac:dyDescent="0.25">
      <c r="A1" s="99" t="s">
        <v>141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5.25" customHeight="1" x14ac:dyDescent="0.25">
      <c r="A2" s="101"/>
      <c r="B2" s="100"/>
      <c r="C2" s="100"/>
      <c r="D2" s="100"/>
      <c r="E2" s="100"/>
      <c r="F2" s="100"/>
      <c r="G2" s="100"/>
      <c r="H2" s="100"/>
      <c r="I2" s="100"/>
      <c r="J2" s="100"/>
    </row>
    <row r="3" spans="1:10" x14ac:dyDescent="0.25">
      <c r="A3" s="692" t="s">
        <v>923</v>
      </c>
      <c r="B3" s="692"/>
      <c r="C3" s="692"/>
      <c r="D3" s="692"/>
      <c r="E3" s="692"/>
      <c r="F3" s="692"/>
      <c r="G3" s="692"/>
      <c r="H3" s="692"/>
      <c r="I3" s="692"/>
      <c r="J3" s="692"/>
    </row>
    <row r="4" spans="1:10" x14ac:dyDescent="0.25">
      <c r="A4" s="693" t="s">
        <v>1</v>
      </c>
      <c r="B4" s="693"/>
      <c r="C4" s="693"/>
      <c r="D4" s="693"/>
      <c r="E4" s="693"/>
      <c r="F4" s="693"/>
      <c r="G4" s="693"/>
      <c r="H4" s="693"/>
      <c r="I4" s="693"/>
      <c r="J4" s="693"/>
    </row>
    <row r="5" spans="1:10" x14ac:dyDescent="0.25">
      <c r="A5" s="694" t="s">
        <v>142</v>
      </c>
      <c r="B5" s="694"/>
      <c r="C5" s="694"/>
      <c r="D5" s="694"/>
      <c r="E5" s="694"/>
      <c r="F5" s="694"/>
      <c r="G5" s="694"/>
      <c r="H5" s="694"/>
      <c r="I5" s="694"/>
      <c r="J5" s="694"/>
    </row>
    <row r="6" spans="1:10" x14ac:dyDescent="0.25">
      <c r="A6" s="695" t="s">
        <v>22</v>
      </c>
      <c r="B6" s="695"/>
      <c r="C6" s="695"/>
      <c r="D6" s="695"/>
      <c r="E6" s="695"/>
      <c r="F6" s="695"/>
      <c r="G6" s="695"/>
      <c r="H6" s="695"/>
      <c r="I6" s="695"/>
      <c r="J6" s="695"/>
    </row>
    <row r="7" spans="1:10" x14ac:dyDescent="0.25">
      <c r="A7" s="692" t="s">
        <v>924</v>
      </c>
      <c r="B7" s="692"/>
      <c r="C7" s="692"/>
      <c r="D7" s="692"/>
      <c r="E7" s="692"/>
      <c r="F7" s="692"/>
      <c r="G7" s="692"/>
      <c r="H7" s="692"/>
      <c r="I7" s="692"/>
      <c r="J7" s="692"/>
    </row>
    <row r="8" spans="1:10" ht="5.25" customHeight="1" x14ac:dyDescent="0.25">
      <c r="A8" s="101"/>
      <c r="B8" s="100"/>
      <c r="C8" s="100"/>
      <c r="D8" s="100"/>
      <c r="E8" s="100"/>
      <c r="F8" s="100"/>
      <c r="G8" s="100"/>
      <c r="H8" s="100"/>
      <c r="I8" s="100"/>
      <c r="J8" s="100"/>
    </row>
    <row r="9" spans="1:10" x14ac:dyDescent="0.25">
      <c r="A9" s="102" t="s">
        <v>143</v>
      </c>
      <c r="B9" s="103"/>
      <c r="C9" s="104"/>
      <c r="D9" s="104"/>
      <c r="E9" s="105"/>
      <c r="F9" s="104"/>
      <c r="G9" s="104"/>
      <c r="H9" s="106"/>
      <c r="I9" s="104"/>
      <c r="J9" s="107">
        <v>1</v>
      </c>
    </row>
    <row r="10" spans="1:10" x14ac:dyDescent="0.25">
      <c r="A10" s="108"/>
      <c r="B10" s="109" t="s">
        <v>107</v>
      </c>
      <c r="C10" s="109" t="s">
        <v>107</v>
      </c>
      <c r="D10" s="696" t="s">
        <v>109</v>
      </c>
      <c r="E10" s="696"/>
      <c r="F10" s="696" t="s">
        <v>110</v>
      </c>
      <c r="G10" s="696"/>
      <c r="H10" s="696"/>
      <c r="I10" s="696"/>
      <c r="J10" s="110" t="s">
        <v>144</v>
      </c>
    </row>
    <row r="11" spans="1:10" x14ac:dyDescent="0.25">
      <c r="A11" s="111" t="s">
        <v>145</v>
      </c>
      <c r="B11" s="112" t="s">
        <v>28</v>
      </c>
      <c r="C11" s="112" t="s">
        <v>29</v>
      </c>
      <c r="D11" s="112" t="s">
        <v>30</v>
      </c>
      <c r="E11" s="112" t="s">
        <v>32</v>
      </c>
      <c r="F11" s="112" t="s">
        <v>30</v>
      </c>
      <c r="G11" s="112" t="s">
        <v>32</v>
      </c>
      <c r="H11" s="112" t="s">
        <v>31</v>
      </c>
      <c r="I11" s="112" t="s">
        <v>31</v>
      </c>
      <c r="J11" s="113" t="s">
        <v>146</v>
      </c>
    </row>
    <row r="12" spans="1:10" x14ac:dyDescent="0.25">
      <c r="A12" s="114"/>
      <c r="B12" s="115"/>
      <c r="C12" s="116" t="s">
        <v>33</v>
      </c>
      <c r="D12" s="116"/>
      <c r="E12" s="116"/>
      <c r="F12" s="116"/>
      <c r="G12" s="116" t="s">
        <v>34</v>
      </c>
      <c r="H12" s="116" t="s">
        <v>147</v>
      </c>
      <c r="I12" s="116" t="s">
        <v>35</v>
      </c>
      <c r="J12" s="117" t="s">
        <v>148</v>
      </c>
    </row>
    <row r="13" spans="1:10" x14ac:dyDescent="0.25">
      <c r="A13" s="118" t="s">
        <v>149</v>
      </c>
      <c r="B13" s="119">
        <f t="shared" ref="B13:G13" si="0">+B15+B17+B19+B21+B23+B25+B27+B29+B31+B33+B35+B37+B39+B41+B43+B45+B47+B49+B51+B53+B55+B57+B59+B61+B63+B65+B67+B69+B71+B73</f>
        <v>23540615</v>
      </c>
      <c r="C13" s="119">
        <f t="shared" si="0"/>
        <v>33894389.07</v>
      </c>
      <c r="D13" s="119">
        <f t="shared" si="0"/>
        <v>4798151.5900000008</v>
      </c>
      <c r="E13" s="119">
        <f t="shared" si="0"/>
        <v>15922213.300000003</v>
      </c>
      <c r="F13" s="119">
        <f t="shared" si="0"/>
        <v>1192133.5</v>
      </c>
      <c r="G13" s="119">
        <f t="shared" si="0"/>
        <v>5184589.6100000003</v>
      </c>
      <c r="H13" s="120">
        <f>IF(G$76=0,0,+G13/G$76)</f>
        <v>1</v>
      </c>
      <c r="I13" s="121">
        <f>IF(C13=0,0,+H13/C13)</f>
        <v>2.9503408305568258E-8</v>
      </c>
      <c r="J13" s="119">
        <f>+C13-G13</f>
        <v>28709799.460000001</v>
      </c>
    </row>
    <row r="14" spans="1:10" ht="5.25" customHeight="1" x14ac:dyDescent="0.25">
      <c r="A14" s="101"/>
      <c r="B14" s="122"/>
      <c r="C14" s="100"/>
      <c r="D14" s="122"/>
      <c r="E14" s="100"/>
      <c r="F14" s="122"/>
      <c r="G14" s="100"/>
      <c r="H14" s="122"/>
      <c r="I14" s="100"/>
      <c r="J14" s="122"/>
    </row>
    <row r="15" spans="1:10" x14ac:dyDescent="0.25">
      <c r="A15" s="103" t="s">
        <v>150</v>
      </c>
      <c r="B15" s="123">
        <v>0</v>
      </c>
      <c r="C15" s="124"/>
      <c r="D15" s="123"/>
      <c r="E15" s="124"/>
      <c r="F15" s="123"/>
      <c r="G15" s="124"/>
      <c r="H15" s="125">
        <f>IF(G$76=0,0,+G15/G$76)</f>
        <v>0</v>
      </c>
      <c r="I15" s="121">
        <f>IF(C15=0,0,+H15/C15)</f>
        <v>0</v>
      </c>
      <c r="J15" s="126">
        <f>+C15-G15</f>
        <v>0</v>
      </c>
    </row>
    <row r="16" spans="1:10" ht="5.25" customHeight="1" x14ac:dyDescent="0.25">
      <c r="A16" s="101"/>
      <c r="B16" s="122"/>
      <c r="C16" s="100"/>
      <c r="D16" s="122"/>
      <c r="E16" s="100"/>
      <c r="F16" s="122"/>
      <c r="G16" s="100"/>
      <c r="H16" s="122"/>
      <c r="I16" s="100"/>
      <c r="J16" s="122"/>
    </row>
    <row r="17" spans="1:10" x14ac:dyDescent="0.25">
      <c r="A17" s="103" t="s">
        <v>151</v>
      </c>
      <c r="B17" s="123"/>
      <c r="C17" s="124"/>
      <c r="D17" s="123"/>
      <c r="E17" s="124"/>
      <c r="F17" s="123"/>
      <c r="G17" s="124"/>
      <c r="H17" s="125">
        <f>IF(G$76=0,0,+G17/G$76)</f>
        <v>0</v>
      </c>
      <c r="I17" s="121">
        <f>IF(C17=0,0,+H17/C17)</f>
        <v>0</v>
      </c>
      <c r="J17" s="126">
        <f>+C17-G17</f>
        <v>0</v>
      </c>
    </row>
    <row r="18" spans="1:10" ht="5.25" customHeight="1" x14ac:dyDescent="0.25">
      <c r="A18" s="101"/>
      <c r="B18" s="122"/>
      <c r="C18" s="100"/>
      <c r="D18" s="122"/>
      <c r="E18" s="100"/>
      <c r="F18" s="122"/>
      <c r="G18" s="100"/>
      <c r="H18" s="122"/>
      <c r="I18" s="100"/>
      <c r="J18" s="122"/>
    </row>
    <row r="19" spans="1:10" x14ac:dyDescent="0.25">
      <c r="A19" s="103" t="s">
        <v>152</v>
      </c>
      <c r="B19" s="123"/>
      <c r="C19" s="124"/>
      <c r="D19" s="123"/>
      <c r="E19" s="124"/>
      <c r="F19" s="123"/>
      <c r="G19" s="124"/>
      <c r="H19" s="125">
        <f>IF(G$76=0,0,+G19/G$76)</f>
        <v>0</v>
      </c>
      <c r="I19" s="121">
        <f>IF(C19=0,0,+H19/C19)</f>
        <v>0</v>
      </c>
      <c r="J19" s="126">
        <f>+C19-G19</f>
        <v>0</v>
      </c>
    </row>
    <row r="20" spans="1:10" ht="5.25" customHeight="1" x14ac:dyDescent="0.25">
      <c r="A20" s="101"/>
      <c r="B20" s="122"/>
      <c r="C20" s="100"/>
      <c r="D20" s="122"/>
      <c r="E20" s="100"/>
      <c r="F20" s="122"/>
      <c r="G20" s="100"/>
      <c r="H20" s="122"/>
      <c r="I20" s="100"/>
      <c r="J20" s="122"/>
    </row>
    <row r="21" spans="1:10" x14ac:dyDescent="0.25">
      <c r="A21" s="103" t="s">
        <v>153</v>
      </c>
      <c r="B21" s="123">
        <v>2820305</v>
      </c>
      <c r="C21" s="124">
        <v>3275424.11</v>
      </c>
      <c r="D21" s="123">
        <v>255669.68</v>
      </c>
      <c r="E21" s="124">
        <v>582048.69999999995</v>
      </c>
      <c r="F21" s="123">
        <v>69957.37</v>
      </c>
      <c r="G21" s="124">
        <v>183027.49</v>
      </c>
      <c r="H21" s="125">
        <f>IF(G$76=0,0,+G21/G$76)</f>
        <v>3.5302213630752539E-2</v>
      </c>
      <c r="I21" s="121">
        <f>IF(C21=0,0,+H21/C21)</f>
        <v>1.0777906141367611E-8</v>
      </c>
      <c r="J21" s="126">
        <f>+C21-G21</f>
        <v>3092396.62</v>
      </c>
    </row>
    <row r="22" spans="1:10" ht="5.25" customHeight="1" x14ac:dyDescent="0.25">
      <c r="A22" s="101"/>
      <c r="B22" s="122"/>
      <c r="C22" s="100"/>
      <c r="D22" s="122"/>
      <c r="E22" s="100"/>
      <c r="F22" s="122"/>
      <c r="G22" s="100"/>
      <c r="H22" s="122"/>
      <c r="I22" s="100"/>
      <c r="J22" s="122"/>
    </row>
    <row r="23" spans="1:10" x14ac:dyDescent="0.25">
      <c r="A23" s="103" t="s">
        <v>154</v>
      </c>
      <c r="B23" s="123"/>
      <c r="C23" s="124"/>
      <c r="D23" s="123"/>
      <c r="E23" s="124"/>
      <c r="F23" s="123"/>
      <c r="G23" s="124"/>
      <c r="H23" s="125">
        <f>IF(G$76=0,0,+G23/G$76)</f>
        <v>0</v>
      </c>
      <c r="I23" s="121">
        <f>IF(C23=0,0,+H23/C23)</f>
        <v>0</v>
      </c>
      <c r="J23" s="126">
        <f>+C23-G23</f>
        <v>0</v>
      </c>
    </row>
    <row r="24" spans="1:10" ht="5.25" customHeight="1" x14ac:dyDescent="0.25">
      <c r="A24" s="101"/>
      <c r="B24" s="122"/>
      <c r="C24" s="100"/>
      <c r="D24" s="122"/>
      <c r="E24" s="100"/>
      <c r="F24" s="122"/>
      <c r="G24" s="100"/>
      <c r="H24" s="122"/>
      <c r="I24" s="100"/>
      <c r="J24" s="122"/>
    </row>
    <row r="25" spans="1:10" x14ac:dyDescent="0.25">
      <c r="A25" s="103" t="s">
        <v>155</v>
      </c>
      <c r="B25" s="123"/>
      <c r="C25" s="124"/>
      <c r="D25" s="123"/>
      <c r="E25" s="124"/>
      <c r="F25" s="123"/>
      <c r="G25" s="124"/>
      <c r="H25" s="125">
        <f>IF(G$76=0,0,+G25/G$76)</f>
        <v>0</v>
      </c>
      <c r="I25" s="121">
        <f>IF(C25=0,0,+H25/C25)</f>
        <v>0</v>
      </c>
      <c r="J25" s="126">
        <f>+C25-G25</f>
        <v>0</v>
      </c>
    </row>
    <row r="26" spans="1:10" ht="5.25" customHeight="1" x14ac:dyDescent="0.25">
      <c r="A26" s="101"/>
      <c r="B26" s="122"/>
      <c r="C26" s="100"/>
      <c r="D26" s="122"/>
      <c r="E26" s="100"/>
      <c r="F26" s="122"/>
      <c r="G26" s="100"/>
      <c r="H26" s="122"/>
      <c r="I26" s="100"/>
      <c r="J26" s="122"/>
    </row>
    <row r="27" spans="1:10" x14ac:dyDescent="0.25">
      <c r="A27" s="103" t="s">
        <v>156</v>
      </c>
      <c r="B27" s="123">
        <v>0</v>
      </c>
      <c r="C27" s="124"/>
      <c r="D27" s="123"/>
      <c r="E27" s="124"/>
      <c r="F27" s="123"/>
      <c r="G27" s="124"/>
      <c r="H27" s="125">
        <f>IF(G$76=0,0,+G27/G$76)</f>
        <v>0</v>
      </c>
      <c r="I27" s="121">
        <f>IF(C27=0,0,+H27/C27)</f>
        <v>0</v>
      </c>
      <c r="J27" s="126">
        <f>+C27-G27</f>
        <v>0</v>
      </c>
    </row>
    <row r="28" spans="1:10" ht="5.25" customHeight="1" x14ac:dyDescent="0.25">
      <c r="A28" s="101"/>
      <c r="B28" s="122"/>
      <c r="C28" s="100"/>
      <c r="D28" s="122"/>
      <c r="E28" s="100"/>
      <c r="F28" s="122"/>
      <c r="G28" s="100"/>
      <c r="H28" s="122"/>
      <c r="I28" s="100"/>
      <c r="J28" s="122"/>
    </row>
    <row r="29" spans="1:10" x14ac:dyDescent="0.25">
      <c r="A29" s="103" t="s">
        <v>157</v>
      </c>
      <c r="B29" s="123">
        <v>1496490</v>
      </c>
      <c r="C29" s="124">
        <v>1992641.7</v>
      </c>
      <c r="D29" s="123">
        <v>394041.7</v>
      </c>
      <c r="E29" s="124">
        <v>611791.06000000006</v>
      </c>
      <c r="F29" s="123">
        <v>13772</v>
      </c>
      <c r="G29" s="124">
        <v>31973.360000000001</v>
      </c>
      <c r="H29" s="125">
        <f>IF(G$76=0,0,+G29/G$76)</f>
        <v>6.1669992043979736E-3</v>
      </c>
      <c r="I29" s="121">
        <f>IF(C29=0,0,+H29/C29)</f>
        <v>3.0948861525872785E-9</v>
      </c>
      <c r="J29" s="126">
        <f>+C29-G29</f>
        <v>1960668.3399999999</v>
      </c>
    </row>
    <row r="30" spans="1:10" ht="5.25" customHeight="1" x14ac:dyDescent="0.25">
      <c r="A30" s="101"/>
      <c r="B30" s="122"/>
      <c r="C30" s="100"/>
      <c r="D30" s="122"/>
      <c r="E30" s="100"/>
      <c r="F30" s="122"/>
      <c r="G30" s="100"/>
      <c r="H30" s="122"/>
      <c r="I30" s="100"/>
      <c r="J30" s="122"/>
    </row>
    <row r="31" spans="1:10" x14ac:dyDescent="0.25">
      <c r="A31" s="103" t="s">
        <v>158</v>
      </c>
      <c r="B31" s="123"/>
      <c r="C31" s="124"/>
      <c r="D31" s="123"/>
      <c r="E31" s="124"/>
      <c r="F31" s="123"/>
      <c r="G31" s="124"/>
      <c r="H31" s="125">
        <f>IF(G$76=0,0,+G31/G$76)</f>
        <v>0</v>
      </c>
      <c r="I31" s="121">
        <f>IF(C31=0,0,+H31/C31)</f>
        <v>0</v>
      </c>
      <c r="J31" s="126">
        <f>+C31-G31</f>
        <v>0</v>
      </c>
    </row>
    <row r="32" spans="1:10" ht="5.25" customHeight="1" x14ac:dyDescent="0.25">
      <c r="A32" s="101"/>
      <c r="B32" s="122"/>
      <c r="C32" s="100"/>
      <c r="D32" s="122"/>
      <c r="E32" s="100"/>
      <c r="F32" s="122"/>
      <c r="G32" s="100"/>
      <c r="H32" s="122"/>
      <c r="I32" s="100"/>
      <c r="J32" s="122"/>
    </row>
    <row r="33" spans="1:10" x14ac:dyDescent="0.25">
      <c r="A33" s="103" t="s">
        <v>159</v>
      </c>
      <c r="B33" s="123">
        <v>4491950</v>
      </c>
      <c r="C33" s="124">
        <v>5991748.4699999997</v>
      </c>
      <c r="D33" s="123">
        <v>1024136.39</v>
      </c>
      <c r="E33" s="124">
        <v>2429234.6</v>
      </c>
      <c r="F33" s="123">
        <v>267248.65999999997</v>
      </c>
      <c r="G33" s="124">
        <v>1293692.06</v>
      </c>
      <c r="H33" s="125">
        <f>IF(G$76=0,0,+G33/G$76)</f>
        <v>0.24952641526433178</v>
      </c>
      <c r="I33" s="121">
        <f>IF(C33=0,0,+H33/C33)</f>
        <v>4.1645008383392936E-8</v>
      </c>
      <c r="J33" s="126">
        <f>+C33-G33</f>
        <v>4698056.41</v>
      </c>
    </row>
    <row r="34" spans="1:10" ht="5.25" customHeight="1" x14ac:dyDescent="0.25">
      <c r="A34" s="101"/>
      <c r="B34" s="122"/>
      <c r="C34" s="100"/>
      <c r="D34" s="122"/>
      <c r="E34" s="100"/>
      <c r="F34" s="122"/>
      <c r="G34" s="100"/>
      <c r="H34" s="122"/>
      <c r="I34" s="100"/>
      <c r="J34" s="122"/>
    </row>
    <row r="35" spans="1:10" x14ac:dyDescent="0.25">
      <c r="A35" s="103" t="s">
        <v>160</v>
      </c>
      <c r="B35" s="123"/>
      <c r="C35" s="124"/>
      <c r="D35" s="123"/>
      <c r="E35" s="124"/>
      <c r="F35" s="123"/>
      <c r="G35" s="124"/>
      <c r="H35" s="125">
        <f>IF(G$76=0,0,+G35/G$76)</f>
        <v>0</v>
      </c>
      <c r="I35" s="121">
        <f>IF(C35=0,0,+H35/C35)</f>
        <v>0</v>
      </c>
      <c r="J35" s="126">
        <f>+C35-G35</f>
        <v>0</v>
      </c>
    </row>
    <row r="36" spans="1:10" ht="5.25" customHeight="1" x14ac:dyDescent="0.25">
      <c r="A36" s="101"/>
      <c r="B36" s="122"/>
      <c r="C36" s="100"/>
      <c r="D36" s="122"/>
      <c r="E36" s="100"/>
      <c r="F36" s="122"/>
      <c r="G36" s="100"/>
      <c r="H36" s="122"/>
      <c r="I36" s="100"/>
      <c r="J36" s="122"/>
    </row>
    <row r="37" spans="1:10" x14ac:dyDescent="0.25">
      <c r="A37" s="103" t="s">
        <v>161</v>
      </c>
      <c r="B37" s="123">
        <v>10173165</v>
      </c>
      <c r="C37" s="124">
        <v>14758357.810000001</v>
      </c>
      <c r="D37" s="123">
        <v>2991953.96</v>
      </c>
      <c r="E37" s="124">
        <v>8836406.4900000002</v>
      </c>
      <c r="F37" s="123">
        <v>532466.42000000004</v>
      </c>
      <c r="G37" s="124">
        <v>2885546.98</v>
      </c>
      <c r="H37" s="125">
        <f>IF(G$76=0,0,+G37/G$76)</f>
        <v>0.55656227340238795</v>
      </c>
      <c r="I37" s="121">
        <f>IF(C37=0,0,+H37/C37)</f>
        <v>3.7711666878361718E-8</v>
      </c>
      <c r="J37" s="126">
        <f>+C37-G37</f>
        <v>11872810.83</v>
      </c>
    </row>
    <row r="38" spans="1:10" ht="5.25" customHeight="1" x14ac:dyDescent="0.25">
      <c r="A38" s="101"/>
      <c r="B38" s="122"/>
      <c r="C38" s="100"/>
      <c r="D38" s="122"/>
      <c r="E38" s="100"/>
      <c r="F38" s="122"/>
      <c r="G38" s="100"/>
      <c r="H38" s="122"/>
      <c r="I38" s="100"/>
      <c r="J38" s="122"/>
    </row>
    <row r="39" spans="1:10" x14ac:dyDescent="0.25">
      <c r="A39" s="103" t="s">
        <v>162</v>
      </c>
      <c r="B39" s="123">
        <v>365470</v>
      </c>
      <c r="C39" s="124">
        <v>365470</v>
      </c>
      <c r="D39" s="123"/>
      <c r="E39" s="124"/>
      <c r="F39" s="123"/>
      <c r="G39" s="124"/>
      <c r="H39" s="125">
        <f>IF(G$76=0,0,+G39/G$76)</f>
        <v>0</v>
      </c>
      <c r="I39" s="121">
        <f>IF(C39=0,0,+H39/C39)</f>
        <v>0</v>
      </c>
      <c r="J39" s="126">
        <f>+C39-G39</f>
        <v>365470</v>
      </c>
    </row>
    <row r="40" spans="1:10" ht="5.25" customHeight="1" x14ac:dyDescent="0.25">
      <c r="A40" s="101"/>
      <c r="B40" s="122"/>
      <c r="C40" s="100"/>
      <c r="D40" s="122"/>
      <c r="E40" s="100"/>
      <c r="F40" s="122"/>
      <c r="G40" s="100"/>
      <c r="H40" s="122"/>
      <c r="I40" s="100"/>
      <c r="J40" s="122"/>
    </row>
    <row r="41" spans="1:10" x14ac:dyDescent="0.25">
      <c r="A41" s="103" t="s">
        <v>163</v>
      </c>
      <c r="B41" s="123"/>
      <c r="C41" s="124"/>
      <c r="D41" s="123"/>
      <c r="E41" s="124"/>
      <c r="F41" s="123"/>
      <c r="G41" s="124"/>
      <c r="H41" s="125">
        <f>IF(G$76=0,0,+G41/G$76)</f>
        <v>0</v>
      </c>
      <c r="I41" s="121">
        <f>IF(C41=0,0,+H41/C41)</f>
        <v>0</v>
      </c>
      <c r="J41" s="126">
        <f>+C41-G41</f>
        <v>0</v>
      </c>
    </row>
    <row r="42" spans="1:10" ht="5.25" customHeight="1" x14ac:dyDescent="0.25">
      <c r="A42" s="101"/>
      <c r="B42" s="122"/>
      <c r="C42" s="100"/>
      <c r="D42" s="122"/>
      <c r="E42" s="100"/>
      <c r="F42" s="122"/>
      <c r="G42" s="100"/>
      <c r="H42" s="122"/>
      <c r="I42" s="100"/>
      <c r="J42" s="122"/>
    </row>
    <row r="43" spans="1:10" x14ac:dyDescent="0.25">
      <c r="A43" s="103" t="s">
        <v>164</v>
      </c>
      <c r="B43" s="123">
        <v>1209455</v>
      </c>
      <c r="C43" s="124">
        <v>4315820.47</v>
      </c>
      <c r="D43" s="123"/>
      <c r="E43" s="124">
        <v>3151367.99</v>
      </c>
      <c r="F43" s="123">
        <v>262104.19</v>
      </c>
      <c r="G43" s="124">
        <v>647550.26</v>
      </c>
      <c r="H43" s="125">
        <f>IF(G$76=0,0,+G43/G$76)</f>
        <v>0.12489903901959946</v>
      </c>
      <c r="I43" s="121">
        <f>IF(C43=0,0,+H43/C43)</f>
        <v>2.8939813388391354E-8</v>
      </c>
      <c r="J43" s="126">
        <f>+C43-G43</f>
        <v>3668270.21</v>
      </c>
    </row>
    <row r="44" spans="1:10" ht="5.25" customHeight="1" x14ac:dyDescent="0.25">
      <c r="A44" s="101"/>
      <c r="B44" s="122"/>
      <c r="C44" s="100"/>
      <c r="D44" s="122"/>
      <c r="E44" s="100"/>
      <c r="F44" s="122"/>
      <c r="G44" s="100"/>
      <c r="H44" s="122"/>
      <c r="I44" s="100"/>
      <c r="J44" s="122"/>
    </row>
    <row r="45" spans="1:10" x14ac:dyDescent="0.25">
      <c r="A45" s="103" t="s">
        <v>165</v>
      </c>
      <c r="B45" s="123"/>
      <c r="C45" s="124"/>
      <c r="D45" s="123"/>
      <c r="E45" s="124"/>
      <c r="F45" s="123"/>
      <c r="G45" s="124"/>
      <c r="H45" s="125">
        <f>IF(G$76=0,0,+G45/G$76)</f>
        <v>0</v>
      </c>
      <c r="I45" s="121">
        <f>IF(C45=0,0,+H45/C45)</f>
        <v>0</v>
      </c>
      <c r="J45" s="126">
        <f>+C45-G45</f>
        <v>0</v>
      </c>
    </row>
    <row r="46" spans="1:10" ht="5.25" customHeight="1" x14ac:dyDescent="0.25">
      <c r="A46" s="101"/>
      <c r="B46" s="122"/>
      <c r="C46" s="100"/>
      <c r="D46" s="122"/>
      <c r="E46" s="100"/>
      <c r="F46" s="122"/>
      <c r="G46" s="100"/>
      <c r="H46" s="122"/>
      <c r="I46" s="100"/>
      <c r="J46" s="122"/>
    </row>
    <row r="47" spans="1:10" x14ac:dyDescent="0.25">
      <c r="A47" s="103" t="s">
        <v>166</v>
      </c>
      <c r="B47" s="123">
        <v>571580</v>
      </c>
      <c r="C47" s="124">
        <v>581580</v>
      </c>
      <c r="D47" s="123"/>
      <c r="E47" s="124"/>
      <c r="F47" s="123"/>
      <c r="G47" s="124"/>
      <c r="H47" s="125">
        <f>IF(G$76=0,0,+G47/G$76)</f>
        <v>0</v>
      </c>
      <c r="I47" s="121">
        <f>IF(C47=0,0,+H47/C47)</f>
        <v>0</v>
      </c>
      <c r="J47" s="126">
        <f>+C47-G47</f>
        <v>581580</v>
      </c>
    </row>
    <row r="48" spans="1:10" ht="5.25" customHeight="1" x14ac:dyDescent="0.25">
      <c r="A48" s="101"/>
      <c r="B48" s="122"/>
      <c r="C48" s="100"/>
      <c r="D48" s="122"/>
      <c r="E48" s="100"/>
      <c r="F48" s="122"/>
      <c r="G48" s="100"/>
      <c r="H48" s="122"/>
      <c r="I48" s="100"/>
      <c r="J48" s="122"/>
    </row>
    <row r="49" spans="1:10" x14ac:dyDescent="0.25">
      <c r="A49" s="103" t="s">
        <v>167</v>
      </c>
      <c r="B49" s="123"/>
      <c r="C49" s="124"/>
      <c r="D49" s="123"/>
      <c r="E49" s="124"/>
      <c r="F49" s="123"/>
      <c r="G49" s="124"/>
      <c r="H49" s="125">
        <f>IF(G$76=0,0,+G49/G$76)</f>
        <v>0</v>
      </c>
      <c r="I49" s="121">
        <f>IF(C49=0,0,+H49/C49)</f>
        <v>0</v>
      </c>
      <c r="J49" s="126">
        <f>+C49-G49</f>
        <v>0</v>
      </c>
    </row>
    <row r="50" spans="1:10" ht="5.25" customHeight="1" x14ac:dyDescent="0.25">
      <c r="A50" s="101"/>
      <c r="B50" s="122"/>
      <c r="C50" s="100"/>
      <c r="D50" s="122"/>
      <c r="E50" s="100"/>
      <c r="F50" s="122"/>
      <c r="G50" s="100"/>
      <c r="H50" s="122"/>
      <c r="I50" s="100"/>
      <c r="J50" s="122"/>
    </row>
    <row r="51" spans="1:10" x14ac:dyDescent="0.25">
      <c r="A51" s="103" t="s">
        <v>168</v>
      </c>
      <c r="B51" s="123"/>
      <c r="C51" s="124"/>
      <c r="D51" s="123"/>
      <c r="E51" s="124"/>
      <c r="F51" s="123"/>
      <c r="G51" s="124"/>
      <c r="H51" s="125">
        <f>IF(G$76=0,0,+G51/G$76)</f>
        <v>0</v>
      </c>
      <c r="I51" s="121">
        <f>IF(C51=0,0,+H51/C51)</f>
        <v>0</v>
      </c>
      <c r="J51" s="126">
        <f>+C51-G51</f>
        <v>0</v>
      </c>
    </row>
    <row r="52" spans="1:10" ht="5.25" customHeight="1" x14ac:dyDescent="0.25">
      <c r="A52" s="101"/>
      <c r="B52" s="122"/>
      <c r="C52" s="100"/>
      <c r="D52" s="122"/>
      <c r="E52" s="100"/>
      <c r="F52" s="122"/>
      <c r="G52" s="100"/>
      <c r="H52" s="122"/>
      <c r="I52" s="100"/>
      <c r="J52" s="122"/>
    </row>
    <row r="53" spans="1:10" x14ac:dyDescent="0.25">
      <c r="A53" s="103" t="s">
        <v>169</v>
      </c>
      <c r="B53" s="123">
        <v>1256785</v>
      </c>
      <c r="C53" s="124">
        <v>1356385</v>
      </c>
      <c r="D53" s="123">
        <v>95115</v>
      </c>
      <c r="E53" s="124">
        <v>177915</v>
      </c>
      <c r="F53" s="123">
        <v>9350</v>
      </c>
      <c r="G53" s="124">
        <v>9350</v>
      </c>
      <c r="H53" s="125">
        <f>IF(G$76=0,0,+G53/G$76)</f>
        <v>1.8034214283741542E-3</v>
      </c>
      <c r="I53" s="121">
        <f>IF(C53=0,0,+H53/C53)</f>
        <v>1.3295793070360953E-9</v>
      </c>
      <c r="J53" s="126">
        <f>+C53-G53</f>
        <v>1347035</v>
      </c>
    </row>
    <row r="54" spans="1:10" ht="5.25" customHeight="1" x14ac:dyDescent="0.25">
      <c r="A54" s="101"/>
      <c r="B54" s="122"/>
      <c r="C54" s="100"/>
      <c r="D54" s="122"/>
      <c r="E54" s="100"/>
      <c r="F54" s="122"/>
      <c r="G54" s="100"/>
      <c r="H54" s="122"/>
      <c r="I54" s="100"/>
      <c r="J54" s="122"/>
    </row>
    <row r="55" spans="1:10" x14ac:dyDescent="0.25">
      <c r="A55" s="103" t="s">
        <v>170</v>
      </c>
      <c r="B55" s="123"/>
      <c r="C55" s="124"/>
      <c r="D55" s="123"/>
      <c r="E55" s="124"/>
      <c r="F55" s="123"/>
      <c r="G55" s="124"/>
      <c r="H55" s="125">
        <f>IF(G$76=0,0,+G55/G$76)</f>
        <v>0</v>
      </c>
      <c r="I55" s="121">
        <f>IF(C55=0,0,+H55/C55)</f>
        <v>0</v>
      </c>
      <c r="J55" s="126">
        <f>+C55-G55</f>
        <v>0</v>
      </c>
    </row>
    <row r="56" spans="1:10" ht="5.25" customHeight="1" x14ac:dyDescent="0.25">
      <c r="A56" s="101"/>
      <c r="B56" s="122"/>
      <c r="C56" s="100"/>
      <c r="D56" s="122"/>
      <c r="E56" s="100"/>
      <c r="F56" s="122"/>
      <c r="G56" s="100"/>
      <c r="H56" s="122"/>
      <c r="I56" s="100"/>
      <c r="J56" s="122"/>
    </row>
    <row r="57" spans="1:10" x14ac:dyDescent="0.25">
      <c r="A57" s="103" t="s">
        <v>171</v>
      </c>
      <c r="B57" s="123"/>
      <c r="C57" s="124"/>
      <c r="D57" s="123"/>
      <c r="E57" s="124"/>
      <c r="F57" s="123"/>
      <c r="G57" s="124"/>
      <c r="H57" s="125">
        <f>IF(G$76=0,0,+G57/G$76)</f>
        <v>0</v>
      </c>
      <c r="I57" s="121">
        <f>IF(C57=0,0,+H57/C57)</f>
        <v>0</v>
      </c>
      <c r="J57" s="126">
        <f>+C57-G57</f>
        <v>0</v>
      </c>
    </row>
    <row r="58" spans="1:10" ht="5.25" customHeight="1" x14ac:dyDescent="0.25">
      <c r="A58" s="101"/>
      <c r="B58" s="122"/>
      <c r="C58" s="100"/>
      <c r="D58" s="122"/>
      <c r="E58" s="100"/>
      <c r="F58" s="122"/>
      <c r="G58" s="100"/>
      <c r="H58" s="122"/>
      <c r="I58" s="100"/>
      <c r="J58" s="122"/>
    </row>
    <row r="59" spans="1:10" x14ac:dyDescent="0.25">
      <c r="A59" s="103" t="s">
        <v>172</v>
      </c>
      <c r="B59" s="123"/>
      <c r="C59" s="124"/>
      <c r="D59" s="123"/>
      <c r="E59" s="124"/>
      <c r="F59" s="123"/>
      <c r="G59" s="124"/>
      <c r="H59" s="125">
        <f>IF(G$76=0,0,+G59/G$76)</f>
        <v>0</v>
      </c>
      <c r="I59" s="121">
        <f>IF(C59=0,0,+H59/C59)</f>
        <v>0</v>
      </c>
      <c r="J59" s="126">
        <f>+C59-G59</f>
        <v>0</v>
      </c>
    </row>
    <row r="60" spans="1:10" ht="5.25" customHeight="1" x14ac:dyDescent="0.25">
      <c r="A60" s="101"/>
      <c r="B60" s="122"/>
      <c r="C60" s="100"/>
      <c r="D60" s="122"/>
      <c r="E60" s="100"/>
      <c r="F60" s="122"/>
      <c r="G60" s="100"/>
      <c r="H60" s="122"/>
      <c r="I60" s="100"/>
      <c r="J60" s="122"/>
    </row>
    <row r="61" spans="1:10" x14ac:dyDescent="0.25">
      <c r="A61" s="103" t="s">
        <v>173</v>
      </c>
      <c r="B61" s="123"/>
      <c r="C61" s="124"/>
      <c r="D61" s="123"/>
      <c r="E61" s="124"/>
      <c r="F61" s="123"/>
      <c r="G61" s="124"/>
      <c r="H61" s="125">
        <f>IF(G$76=0,0,+G61/G$76)</f>
        <v>0</v>
      </c>
      <c r="I61" s="121">
        <f>IF(C61=0,0,+H61/C61)</f>
        <v>0</v>
      </c>
      <c r="J61" s="126">
        <f>+C61-G61</f>
        <v>0</v>
      </c>
    </row>
    <row r="62" spans="1:10" ht="5.25" customHeight="1" x14ac:dyDescent="0.25">
      <c r="A62" s="101"/>
      <c r="B62" s="122"/>
      <c r="C62" s="100"/>
      <c r="D62" s="122"/>
      <c r="E62" s="100"/>
      <c r="F62" s="122"/>
      <c r="G62" s="100"/>
      <c r="H62" s="122"/>
      <c r="I62" s="100"/>
      <c r="J62" s="122"/>
    </row>
    <row r="63" spans="1:10" x14ac:dyDescent="0.25">
      <c r="A63" s="103" t="s">
        <v>174</v>
      </c>
      <c r="B63" s="123">
        <v>0</v>
      </c>
      <c r="C63" s="124">
        <v>0</v>
      </c>
      <c r="D63" s="123"/>
      <c r="E63" s="124"/>
      <c r="F63" s="123"/>
      <c r="G63" s="124"/>
      <c r="H63" s="125">
        <f>IF(G$76=0,0,+G63/G$76)</f>
        <v>0</v>
      </c>
      <c r="I63" s="121">
        <f>IF(C63=0,0,+H63/C63)</f>
        <v>0</v>
      </c>
      <c r="J63" s="126">
        <f>+C63-G63</f>
        <v>0</v>
      </c>
    </row>
    <row r="64" spans="1:10" ht="5.25" customHeight="1" x14ac:dyDescent="0.25">
      <c r="A64" s="101"/>
      <c r="B64" s="122"/>
      <c r="C64" s="100"/>
      <c r="D64" s="122"/>
      <c r="E64" s="100"/>
      <c r="F64" s="122"/>
      <c r="G64" s="100"/>
      <c r="H64" s="122"/>
      <c r="I64" s="100"/>
      <c r="J64" s="122"/>
    </row>
    <row r="65" spans="1:10" x14ac:dyDescent="0.25">
      <c r="A65" s="103" t="s">
        <v>175</v>
      </c>
      <c r="B65" s="123">
        <v>506115</v>
      </c>
      <c r="C65" s="124">
        <v>506115</v>
      </c>
      <c r="D65" s="123"/>
      <c r="E65" s="124"/>
      <c r="F65" s="123"/>
      <c r="G65" s="124"/>
      <c r="H65" s="125">
        <f>IF(G$76=0,0,+G65/G$76)</f>
        <v>0</v>
      </c>
      <c r="I65" s="121">
        <f>IF(C65=0,0,+H65/C65)</f>
        <v>0</v>
      </c>
      <c r="J65" s="126">
        <f>+C65-G65</f>
        <v>506115</v>
      </c>
    </row>
    <row r="66" spans="1:10" ht="5.25" customHeight="1" x14ac:dyDescent="0.25">
      <c r="A66" s="101"/>
      <c r="B66" s="122"/>
      <c r="C66" s="100"/>
      <c r="D66" s="122"/>
      <c r="E66" s="100"/>
      <c r="F66" s="122"/>
      <c r="G66" s="100"/>
      <c r="H66" s="122"/>
      <c r="I66" s="100"/>
      <c r="J66" s="122"/>
    </row>
    <row r="67" spans="1:10" x14ac:dyDescent="0.25">
      <c r="A67" s="103" t="s">
        <v>176</v>
      </c>
      <c r="B67" s="123">
        <v>95105</v>
      </c>
      <c r="C67" s="124">
        <v>95105</v>
      </c>
      <c r="D67" s="123"/>
      <c r="E67" s="124"/>
      <c r="F67" s="123"/>
      <c r="G67" s="124"/>
      <c r="H67" s="125">
        <f>IF(G$76=0,0,+G67/G$76)</f>
        <v>0</v>
      </c>
      <c r="I67" s="121">
        <f>IF(C67=0,0,+H67/C67)</f>
        <v>0</v>
      </c>
      <c r="J67" s="126">
        <f>+C67-G67</f>
        <v>95105</v>
      </c>
    </row>
    <row r="68" spans="1:10" ht="5.25" customHeight="1" x14ac:dyDescent="0.25">
      <c r="A68" s="101"/>
      <c r="B68" s="122"/>
      <c r="C68" s="100"/>
      <c r="D68" s="122"/>
      <c r="E68" s="100"/>
      <c r="F68" s="122"/>
      <c r="G68" s="100"/>
      <c r="H68" s="122"/>
      <c r="I68" s="100"/>
      <c r="J68" s="122"/>
    </row>
    <row r="69" spans="1:10" x14ac:dyDescent="0.25">
      <c r="A69" s="103" t="s">
        <v>177</v>
      </c>
      <c r="B69" s="123">
        <v>228055</v>
      </c>
      <c r="C69" s="124">
        <v>329601.51</v>
      </c>
      <c r="D69" s="123">
        <v>37234.86</v>
      </c>
      <c r="E69" s="124">
        <v>133449.46</v>
      </c>
      <c r="F69" s="123">
        <v>37234.86</v>
      </c>
      <c r="G69" s="124">
        <v>133449.46</v>
      </c>
      <c r="H69" s="125">
        <f>IF(G$76=0,0,+G69/G$76)</f>
        <v>2.57396380501561E-2</v>
      </c>
      <c r="I69" s="121">
        <f>IF(C69=0,0,+H69/C69)</f>
        <v>7.8093204276145759E-8</v>
      </c>
      <c r="J69" s="126">
        <f>+C69-G69</f>
        <v>196152.05000000002</v>
      </c>
    </row>
    <row r="70" spans="1:10" ht="5.25" customHeight="1" x14ac:dyDescent="0.25">
      <c r="A70" s="101"/>
      <c r="B70" s="122"/>
      <c r="C70" s="100"/>
      <c r="D70" s="122"/>
      <c r="E70" s="100"/>
      <c r="F70" s="122"/>
      <c r="G70" s="100"/>
      <c r="H70" s="122"/>
      <c r="I70" s="100"/>
      <c r="J70" s="122"/>
    </row>
    <row r="71" spans="1:10" x14ac:dyDescent="0.25">
      <c r="A71" s="103" t="s">
        <v>128</v>
      </c>
      <c r="B71" s="123">
        <v>326140</v>
      </c>
      <c r="C71" s="124">
        <v>326140</v>
      </c>
      <c r="D71" s="123"/>
      <c r="E71" s="124"/>
      <c r="F71" s="123"/>
      <c r="G71" s="124"/>
      <c r="H71" s="125">
        <f>IF(G$76=0,0,+G71/G$76)</f>
        <v>0</v>
      </c>
      <c r="I71" s="121">
        <f>IF(C71=0,0,+H71/C71)</f>
        <v>0</v>
      </c>
      <c r="J71" s="126">
        <f>+C71-G71</f>
        <v>326140</v>
      </c>
    </row>
    <row r="72" spans="1:10" ht="5.25" customHeight="1" x14ac:dyDescent="0.25">
      <c r="A72" s="101"/>
      <c r="B72" s="122"/>
      <c r="C72" s="100"/>
      <c r="D72" s="122"/>
      <c r="E72" s="100"/>
      <c r="F72" s="122"/>
      <c r="G72" s="100"/>
      <c r="H72" s="122"/>
      <c r="I72" s="100"/>
      <c r="J72" s="122"/>
    </row>
    <row r="73" spans="1:10" x14ac:dyDescent="0.25">
      <c r="A73" s="103" t="s">
        <v>129</v>
      </c>
      <c r="B73" s="123"/>
      <c r="C73" s="124"/>
      <c r="D73" s="123"/>
      <c r="E73" s="124"/>
      <c r="F73" s="123"/>
      <c r="G73" s="124"/>
      <c r="H73" s="125">
        <f>IF(G$76=0,0,+G73/G$76)</f>
        <v>0</v>
      </c>
      <c r="I73" s="121">
        <f>IF(C73=0,0,+H73/C73)</f>
        <v>0</v>
      </c>
      <c r="J73" s="126">
        <f>+C73-G73</f>
        <v>0</v>
      </c>
    </row>
    <row r="74" spans="1:10" ht="5.25" customHeight="1" x14ac:dyDescent="0.25">
      <c r="A74" s="101"/>
      <c r="B74" s="122"/>
      <c r="C74" s="100"/>
      <c r="D74" s="122"/>
      <c r="E74" s="100"/>
      <c r="F74" s="122"/>
      <c r="G74" s="100"/>
      <c r="H74" s="122"/>
      <c r="I74" s="100"/>
      <c r="J74" s="122"/>
    </row>
    <row r="75" spans="1:10" x14ac:dyDescent="0.25">
      <c r="A75" s="103" t="s">
        <v>178</v>
      </c>
      <c r="B75" s="127"/>
      <c r="C75" s="124"/>
      <c r="D75" s="127"/>
      <c r="E75" s="124"/>
      <c r="F75" s="127"/>
      <c r="G75" s="124"/>
      <c r="H75" s="128">
        <f>IF(G$76=0,0,+G75/G$76)</f>
        <v>0</v>
      </c>
      <c r="I75" s="121">
        <f>IF(C75=0,0,+H75/C75)</f>
        <v>0</v>
      </c>
      <c r="J75" s="129">
        <f>+C75-G75</f>
        <v>0</v>
      </c>
    </row>
    <row r="76" spans="1:10" x14ac:dyDescent="0.25">
      <c r="A76" s="130" t="s">
        <v>179</v>
      </c>
      <c r="B76" s="131">
        <f t="shared" ref="B76:G76" si="1">+B75+B13</f>
        <v>23540615</v>
      </c>
      <c r="C76" s="131">
        <f t="shared" si="1"/>
        <v>33894389.07</v>
      </c>
      <c r="D76" s="131">
        <f t="shared" si="1"/>
        <v>4798151.5900000008</v>
      </c>
      <c r="E76" s="131">
        <f t="shared" si="1"/>
        <v>15922213.300000003</v>
      </c>
      <c r="F76" s="131">
        <f t="shared" si="1"/>
        <v>1192133.5</v>
      </c>
      <c r="G76" s="131">
        <f t="shared" si="1"/>
        <v>5184589.6100000003</v>
      </c>
      <c r="H76" s="132">
        <v>1</v>
      </c>
      <c r="I76" s="132">
        <f>IF(C76=0,0,+H76/C76)</f>
        <v>2.9503408305568258E-8</v>
      </c>
      <c r="J76" s="131">
        <f>+C76-G76</f>
        <v>28709799.460000001</v>
      </c>
    </row>
    <row r="77" spans="1:10" x14ac:dyDescent="0.25">
      <c r="A77" s="691" t="s">
        <v>140</v>
      </c>
      <c r="B77" s="691"/>
      <c r="C77" s="691"/>
      <c r="D77" s="691"/>
      <c r="E77" s="691"/>
      <c r="F77" s="691"/>
      <c r="G77" s="691"/>
      <c r="H77" s="691"/>
      <c r="I77" s="691"/>
      <c r="J77" s="691"/>
    </row>
  </sheetData>
  <sheetProtection password="DA51" sheet="1" formatColumns="0" formatRows="0" selectLockedCells="1"/>
  <mergeCells count="8">
    <mergeCell ref="A77:J77"/>
    <mergeCell ref="A3:J3"/>
    <mergeCell ref="A4:J4"/>
    <mergeCell ref="A5:J5"/>
    <mergeCell ref="A6:J6"/>
    <mergeCell ref="A7:J7"/>
    <mergeCell ref="D10:E10"/>
    <mergeCell ref="F10:I10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A16" workbookViewId="0">
      <selection activeCell="O21" sqref="O21"/>
    </sheetView>
  </sheetViews>
  <sheetFormatPr defaultRowHeight="15" x14ac:dyDescent="0.25"/>
  <cols>
    <col min="1" max="1" width="41.7109375" style="98" customWidth="1"/>
    <col min="2" max="13" width="10" style="98" bestFit="1" customWidth="1"/>
    <col min="14" max="15" width="13.28515625" style="98" customWidth="1"/>
    <col min="16" max="16384" width="9.140625" style="98"/>
  </cols>
  <sheetData>
    <row r="1" spans="1:15" x14ac:dyDescent="0.25">
      <c r="A1" s="133" t="s">
        <v>180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5" ht="4.5" customHeight="1" x14ac:dyDescent="0.25">
      <c r="A2" s="133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</row>
    <row r="3" spans="1:15" x14ac:dyDescent="0.25">
      <c r="A3" s="698" t="s">
        <v>923</v>
      </c>
      <c r="B3" s="698"/>
      <c r="C3" s="698"/>
      <c r="D3" s="698"/>
      <c r="E3" s="698"/>
      <c r="F3" s="698"/>
      <c r="G3" s="698"/>
      <c r="H3" s="698"/>
      <c r="I3" s="698"/>
      <c r="J3" s="698"/>
      <c r="K3" s="698"/>
      <c r="L3" s="698"/>
      <c r="M3" s="698"/>
      <c r="N3" s="698"/>
      <c r="O3" s="698"/>
    </row>
    <row r="4" spans="1:15" x14ac:dyDescent="0.25">
      <c r="A4" s="699" t="s">
        <v>1</v>
      </c>
      <c r="B4" s="699"/>
      <c r="C4" s="699"/>
      <c r="D4" s="699"/>
      <c r="E4" s="699"/>
      <c r="F4" s="699"/>
      <c r="G4" s="699"/>
      <c r="H4" s="699"/>
      <c r="I4" s="699"/>
      <c r="J4" s="699"/>
      <c r="K4" s="699"/>
      <c r="L4" s="699"/>
      <c r="M4" s="699"/>
      <c r="N4" s="699"/>
      <c r="O4" s="699"/>
    </row>
    <row r="5" spans="1:15" x14ac:dyDescent="0.25">
      <c r="A5" s="700" t="s">
        <v>181</v>
      </c>
      <c r="B5" s="700"/>
      <c r="C5" s="700"/>
      <c r="D5" s="700"/>
      <c r="E5" s="700"/>
      <c r="F5" s="700"/>
      <c r="G5" s="700"/>
      <c r="H5" s="700"/>
      <c r="I5" s="700"/>
      <c r="J5" s="700"/>
      <c r="K5" s="700"/>
      <c r="L5" s="700"/>
      <c r="M5" s="700"/>
      <c r="N5" s="700"/>
      <c r="O5" s="700"/>
    </row>
    <row r="6" spans="1:15" x14ac:dyDescent="0.25">
      <c r="A6" s="701" t="s">
        <v>22</v>
      </c>
      <c r="B6" s="701"/>
      <c r="C6" s="701"/>
      <c r="D6" s="701"/>
      <c r="E6" s="701"/>
      <c r="F6" s="701"/>
      <c r="G6" s="701"/>
      <c r="H6" s="701"/>
      <c r="I6" s="701"/>
      <c r="J6" s="701"/>
      <c r="K6" s="701"/>
      <c r="L6" s="701"/>
      <c r="M6" s="701"/>
      <c r="N6" s="701"/>
      <c r="O6" s="701"/>
    </row>
    <row r="7" spans="1:15" x14ac:dyDescent="0.25">
      <c r="A7" s="698" t="s">
        <v>925</v>
      </c>
      <c r="B7" s="698"/>
      <c r="C7" s="698"/>
      <c r="D7" s="698"/>
      <c r="E7" s="698"/>
      <c r="F7" s="698"/>
      <c r="G7" s="698"/>
      <c r="H7" s="698"/>
      <c r="I7" s="698"/>
      <c r="J7" s="698"/>
      <c r="K7" s="698"/>
      <c r="L7" s="698"/>
      <c r="M7" s="698"/>
      <c r="N7" s="698"/>
      <c r="O7" s="698"/>
    </row>
    <row r="8" spans="1:15" ht="4.5" customHeight="1" x14ac:dyDescent="0.25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</row>
    <row r="9" spans="1:15" x14ac:dyDescent="0.25">
      <c r="A9" s="136" t="s">
        <v>182</v>
      </c>
      <c r="B9" s="134"/>
      <c r="C9" s="134"/>
      <c r="D9" s="134"/>
      <c r="E9" s="134"/>
      <c r="F9" s="134"/>
      <c r="G9" s="134"/>
      <c r="H9" s="137"/>
      <c r="I9" s="134"/>
      <c r="J9" s="134"/>
      <c r="K9" s="134"/>
      <c r="L9" s="134"/>
      <c r="M9" s="134"/>
      <c r="N9" s="134"/>
      <c r="O9" s="138">
        <v>1</v>
      </c>
    </row>
    <row r="10" spans="1:15" x14ac:dyDescent="0.25">
      <c r="A10" s="139"/>
      <c r="B10" s="702" t="s">
        <v>183</v>
      </c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140" t="s">
        <v>184</v>
      </c>
      <c r="O10" s="141" t="s">
        <v>24</v>
      </c>
    </row>
    <row r="11" spans="1:15" x14ac:dyDescent="0.25">
      <c r="A11" s="142" t="s">
        <v>185</v>
      </c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143" t="s">
        <v>186</v>
      </c>
      <c r="O11" s="144" t="s">
        <v>29</v>
      </c>
    </row>
    <row r="12" spans="1:15" x14ac:dyDescent="0.25">
      <c r="A12" s="145"/>
      <c r="B12" s="146" t="s">
        <v>927</v>
      </c>
      <c r="C12" s="146" t="s">
        <v>928</v>
      </c>
      <c r="D12" s="146" t="s">
        <v>929</v>
      </c>
      <c r="E12" s="146" t="s">
        <v>930</v>
      </c>
      <c r="F12" s="146" t="s">
        <v>931</v>
      </c>
      <c r="G12" s="146" t="s">
        <v>932</v>
      </c>
      <c r="H12" s="146" t="s">
        <v>933</v>
      </c>
      <c r="I12" s="146" t="s">
        <v>934</v>
      </c>
      <c r="J12" s="146" t="s">
        <v>935</v>
      </c>
      <c r="K12" s="146" t="s">
        <v>936</v>
      </c>
      <c r="L12" s="146" t="s">
        <v>937</v>
      </c>
      <c r="M12" s="146" t="s">
        <v>938</v>
      </c>
      <c r="N12" s="147" t="s">
        <v>187</v>
      </c>
      <c r="O12" s="148" t="s">
        <v>188</v>
      </c>
    </row>
    <row r="13" spans="1:15" x14ac:dyDescent="0.25">
      <c r="A13" s="149" t="s">
        <v>189</v>
      </c>
      <c r="B13" s="150">
        <f>SUM(B14:B21)</f>
        <v>1388284.4300000002</v>
      </c>
      <c r="C13" s="150">
        <f t="shared" ref="C13:O13" si="0">SUM(C14:C21)</f>
        <v>1555276.45</v>
      </c>
      <c r="D13" s="150">
        <f t="shared" si="0"/>
        <v>1725291.87</v>
      </c>
      <c r="E13" s="150">
        <f t="shared" si="0"/>
        <v>1541084.63</v>
      </c>
      <c r="F13" s="150">
        <f t="shared" si="0"/>
        <v>2056825.6199999999</v>
      </c>
      <c r="G13" s="150">
        <f t="shared" si="0"/>
        <v>1748738.01</v>
      </c>
      <c r="H13" s="150">
        <f t="shared" si="0"/>
        <v>2877591.5900000003</v>
      </c>
      <c r="I13" s="150">
        <f t="shared" si="0"/>
        <v>2288795.77</v>
      </c>
      <c r="J13" s="150">
        <f t="shared" si="0"/>
        <v>1546892.6500000001</v>
      </c>
      <c r="K13" s="150">
        <f t="shared" si="0"/>
        <v>1645290.5599999998</v>
      </c>
      <c r="L13" s="150">
        <f t="shared" si="0"/>
        <v>2071637.25</v>
      </c>
      <c r="M13" s="150">
        <f t="shared" si="0"/>
        <v>1313260.3</v>
      </c>
      <c r="N13" s="150">
        <f>SUM(B13:M13)</f>
        <v>21758969.129999999</v>
      </c>
      <c r="O13" s="150">
        <f t="shared" si="0"/>
        <v>0</v>
      </c>
    </row>
    <row r="14" spans="1:15" x14ac:dyDescent="0.25">
      <c r="A14" s="151" t="s">
        <v>190</v>
      </c>
      <c r="B14" s="152">
        <v>63797.72</v>
      </c>
      <c r="C14" s="152">
        <v>25829.48</v>
      </c>
      <c r="D14" s="152">
        <v>14725.93</v>
      </c>
      <c r="E14" s="152">
        <v>84036.44</v>
      </c>
      <c r="F14" s="152">
        <v>18469.53</v>
      </c>
      <c r="G14" s="152">
        <v>63019.15</v>
      </c>
      <c r="H14" s="152">
        <v>32325.77</v>
      </c>
      <c r="I14" s="152">
        <v>17676.669999999998</v>
      </c>
      <c r="J14" s="152">
        <v>22591.97</v>
      </c>
      <c r="K14" s="152">
        <v>9257.77</v>
      </c>
      <c r="L14" s="152">
        <v>0</v>
      </c>
      <c r="M14" s="152">
        <v>0</v>
      </c>
      <c r="N14" s="153">
        <f t="shared" ref="N14:N32" si="1">SUM(B14:M14)</f>
        <v>351730.43000000005</v>
      </c>
      <c r="O14" s="152"/>
    </row>
    <row r="15" spans="1:15" x14ac:dyDescent="0.25">
      <c r="A15" s="151" t="s">
        <v>191</v>
      </c>
      <c r="B15" s="152">
        <v>0</v>
      </c>
      <c r="C15" s="152">
        <v>0</v>
      </c>
      <c r="D15" s="152">
        <v>0</v>
      </c>
      <c r="E15" s="152">
        <v>0</v>
      </c>
      <c r="F15" s="152">
        <v>0</v>
      </c>
      <c r="G15" s="152">
        <v>0</v>
      </c>
      <c r="H15" s="152">
        <v>0</v>
      </c>
      <c r="I15" s="152">
        <v>0</v>
      </c>
      <c r="J15" s="152">
        <v>0</v>
      </c>
      <c r="K15" s="152">
        <v>0</v>
      </c>
      <c r="L15" s="152">
        <v>0</v>
      </c>
      <c r="M15" s="152">
        <v>0</v>
      </c>
      <c r="N15" s="153">
        <f t="shared" si="1"/>
        <v>0</v>
      </c>
      <c r="O15" s="152"/>
    </row>
    <row r="16" spans="1:15" x14ac:dyDescent="0.25">
      <c r="A16" s="151" t="s">
        <v>192</v>
      </c>
      <c r="B16" s="152">
        <v>2384.9</v>
      </c>
      <c r="C16" s="152">
        <v>1750.07</v>
      </c>
      <c r="D16" s="152">
        <v>1644.14</v>
      </c>
      <c r="E16" s="152">
        <v>2863.2</v>
      </c>
      <c r="F16" s="152">
        <v>3407.35</v>
      </c>
      <c r="G16" s="152">
        <v>3117.25</v>
      </c>
      <c r="H16" s="152">
        <v>5727.18</v>
      </c>
      <c r="I16" s="152">
        <v>7389.46</v>
      </c>
      <c r="J16" s="152">
        <v>4346.37</v>
      </c>
      <c r="K16" s="152">
        <v>3634.14</v>
      </c>
      <c r="L16" s="152"/>
      <c r="M16" s="152"/>
      <c r="N16" s="153">
        <f t="shared" si="1"/>
        <v>36264.060000000005</v>
      </c>
      <c r="O16" s="152"/>
    </row>
    <row r="17" spans="1:15" x14ac:dyDescent="0.25">
      <c r="A17" s="151" t="s">
        <v>193</v>
      </c>
      <c r="B17" s="152">
        <v>0</v>
      </c>
      <c r="C17" s="152">
        <v>0</v>
      </c>
      <c r="D17" s="152">
        <v>0</v>
      </c>
      <c r="E17" s="152">
        <v>0</v>
      </c>
      <c r="F17" s="152">
        <v>0</v>
      </c>
      <c r="G17" s="152">
        <v>0</v>
      </c>
      <c r="H17" s="152">
        <v>0</v>
      </c>
      <c r="I17" s="152">
        <v>0</v>
      </c>
      <c r="J17" s="152">
        <v>0</v>
      </c>
      <c r="K17" s="152">
        <v>0</v>
      </c>
      <c r="L17" s="152">
        <v>0</v>
      </c>
      <c r="M17" s="152">
        <v>0</v>
      </c>
      <c r="N17" s="153">
        <f t="shared" si="1"/>
        <v>0</v>
      </c>
      <c r="O17" s="152"/>
    </row>
    <row r="18" spans="1:15" x14ac:dyDescent="0.25">
      <c r="A18" s="151" t="s">
        <v>194</v>
      </c>
      <c r="B18" s="152">
        <v>0</v>
      </c>
      <c r="C18" s="152">
        <v>0</v>
      </c>
      <c r="D18" s="152">
        <v>0</v>
      </c>
      <c r="E18" s="152">
        <v>0</v>
      </c>
      <c r="F18" s="152">
        <v>0</v>
      </c>
      <c r="G18" s="152">
        <v>0</v>
      </c>
      <c r="H18" s="152">
        <v>0</v>
      </c>
      <c r="I18" s="152">
        <v>0</v>
      </c>
      <c r="J18" s="152">
        <v>0</v>
      </c>
      <c r="K18" s="152">
        <v>0</v>
      </c>
      <c r="L18" s="152">
        <v>0</v>
      </c>
      <c r="M18" s="152">
        <v>0</v>
      </c>
      <c r="N18" s="153">
        <f t="shared" si="1"/>
        <v>0</v>
      </c>
      <c r="O18" s="152"/>
    </row>
    <row r="19" spans="1:15" x14ac:dyDescent="0.25">
      <c r="A19" s="151" t="s">
        <v>195</v>
      </c>
      <c r="B19" s="152">
        <v>0</v>
      </c>
      <c r="C19" s="152">
        <v>0</v>
      </c>
      <c r="D19" s="152">
        <v>0</v>
      </c>
      <c r="E19" s="152">
        <v>0</v>
      </c>
      <c r="F19" s="152">
        <v>0</v>
      </c>
      <c r="G19" s="152">
        <v>0</v>
      </c>
      <c r="H19" s="152">
        <v>0</v>
      </c>
      <c r="I19" s="152">
        <v>0</v>
      </c>
      <c r="J19" s="152">
        <v>0</v>
      </c>
      <c r="K19" s="152">
        <v>0</v>
      </c>
      <c r="L19" s="152">
        <v>0</v>
      </c>
      <c r="M19" s="152">
        <v>0</v>
      </c>
      <c r="N19" s="153">
        <f t="shared" si="1"/>
        <v>0</v>
      </c>
      <c r="O19" s="152"/>
    </row>
    <row r="20" spans="1:15" x14ac:dyDescent="0.25">
      <c r="A20" s="151" t="s">
        <v>196</v>
      </c>
      <c r="B20" s="152">
        <v>1322101.81</v>
      </c>
      <c r="C20" s="152">
        <v>1527696.9</v>
      </c>
      <c r="D20" s="152">
        <v>1708921.8</v>
      </c>
      <c r="E20" s="152">
        <v>1452759.99</v>
      </c>
      <c r="F20" s="152">
        <v>2034948.74</v>
      </c>
      <c r="G20" s="152">
        <v>1682601.61</v>
      </c>
      <c r="H20" s="152">
        <v>2839538.64</v>
      </c>
      <c r="I20" s="152">
        <v>2263729.64</v>
      </c>
      <c r="J20" s="152">
        <v>1519954.31</v>
      </c>
      <c r="K20" s="152">
        <v>1632398.65</v>
      </c>
      <c r="L20" s="152">
        <v>2071637.25</v>
      </c>
      <c r="M20" s="152">
        <v>1313260.3</v>
      </c>
      <c r="N20" s="153">
        <f t="shared" si="1"/>
        <v>21369549.640000001</v>
      </c>
      <c r="O20" s="152"/>
    </row>
    <row r="21" spans="1:15" x14ac:dyDescent="0.25">
      <c r="A21" s="151" t="s">
        <v>197</v>
      </c>
      <c r="B21" s="152">
        <v>0</v>
      </c>
      <c r="C21" s="152">
        <v>0</v>
      </c>
      <c r="D21" s="152">
        <v>0</v>
      </c>
      <c r="E21" s="152">
        <v>1425</v>
      </c>
      <c r="F21" s="152">
        <v>0</v>
      </c>
      <c r="G21" s="152">
        <v>0</v>
      </c>
      <c r="H21" s="152">
        <v>0</v>
      </c>
      <c r="I21" s="152">
        <v>0</v>
      </c>
      <c r="J21" s="152">
        <v>0</v>
      </c>
      <c r="K21" s="152">
        <v>0</v>
      </c>
      <c r="L21" s="152">
        <v>0</v>
      </c>
      <c r="M21" s="152">
        <v>0</v>
      </c>
      <c r="N21" s="153">
        <f t="shared" si="1"/>
        <v>1425</v>
      </c>
      <c r="O21" s="152"/>
    </row>
    <row r="22" spans="1:15" x14ac:dyDescent="0.25">
      <c r="A22" s="154" t="s">
        <v>198</v>
      </c>
      <c r="B22" s="155">
        <f>SUM(B23:B29)</f>
        <v>180441.09999999998</v>
      </c>
      <c r="C22" s="155">
        <f t="shared" ref="C22:O22" si="2">SUM(C23:C29)</f>
        <v>209639.81</v>
      </c>
      <c r="D22" s="155">
        <f t="shared" si="2"/>
        <v>190301.66999999998</v>
      </c>
      <c r="E22" s="155">
        <f t="shared" si="2"/>
        <v>178541.49</v>
      </c>
      <c r="F22" s="155">
        <f t="shared" si="2"/>
        <v>214070.68</v>
      </c>
      <c r="G22" s="155">
        <f t="shared" si="2"/>
        <v>192580.45</v>
      </c>
      <c r="H22" s="155">
        <f t="shared" si="2"/>
        <v>237101.33</v>
      </c>
      <c r="I22" s="155">
        <f t="shared" si="2"/>
        <v>248348.49</v>
      </c>
      <c r="J22" s="155">
        <f t="shared" si="2"/>
        <v>190210</v>
      </c>
      <c r="K22" s="155">
        <f t="shared" si="2"/>
        <v>177588.97</v>
      </c>
      <c r="L22" s="155">
        <f t="shared" si="2"/>
        <v>222928.3</v>
      </c>
      <c r="M22" s="155">
        <f t="shared" si="2"/>
        <v>141868.09</v>
      </c>
      <c r="N22" s="155">
        <f t="shared" si="1"/>
        <v>2383620.38</v>
      </c>
      <c r="O22" s="155">
        <f t="shared" si="2"/>
        <v>0</v>
      </c>
    </row>
    <row r="23" spans="1:15" x14ac:dyDescent="0.25">
      <c r="A23" s="151" t="s">
        <v>199</v>
      </c>
      <c r="B23" s="152">
        <v>0</v>
      </c>
      <c r="C23" s="152">
        <v>0</v>
      </c>
      <c r="D23" s="152">
        <v>0</v>
      </c>
      <c r="E23" s="152">
        <v>0</v>
      </c>
      <c r="F23" s="152">
        <v>0</v>
      </c>
      <c r="G23" s="152">
        <v>0</v>
      </c>
      <c r="H23" s="152">
        <v>0</v>
      </c>
      <c r="I23" s="152">
        <v>0</v>
      </c>
      <c r="J23" s="152">
        <v>0</v>
      </c>
      <c r="K23" s="152">
        <v>0</v>
      </c>
      <c r="L23" s="152">
        <v>0</v>
      </c>
      <c r="M23" s="152">
        <v>0</v>
      </c>
      <c r="N23" s="153">
        <f t="shared" si="1"/>
        <v>0</v>
      </c>
      <c r="O23" s="152"/>
    </row>
    <row r="24" spans="1:15" x14ac:dyDescent="0.25">
      <c r="A24" s="151" t="s">
        <v>200</v>
      </c>
      <c r="B24" s="152">
        <v>0</v>
      </c>
      <c r="C24" s="152">
        <v>0</v>
      </c>
      <c r="D24" s="152">
        <v>0</v>
      </c>
      <c r="E24" s="152">
        <v>0</v>
      </c>
      <c r="F24" s="152">
        <v>0</v>
      </c>
      <c r="G24" s="152">
        <v>0</v>
      </c>
      <c r="H24" s="152">
        <v>0</v>
      </c>
      <c r="I24" s="152">
        <v>0</v>
      </c>
      <c r="J24" s="152">
        <v>0</v>
      </c>
      <c r="K24" s="152">
        <v>0</v>
      </c>
      <c r="L24" s="152">
        <v>0</v>
      </c>
      <c r="M24" s="152">
        <v>0</v>
      </c>
      <c r="N24" s="153">
        <f t="shared" si="1"/>
        <v>0</v>
      </c>
      <c r="O24" s="152"/>
    </row>
    <row r="25" spans="1:15" x14ac:dyDescent="0.25">
      <c r="A25" s="151" t="s">
        <v>201</v>
      </c>
      <c r="B25" s="152">
        <v>68420.23</v>
      </c>
      <c r="C25" s="152">
        <v>69019.289999999994</v>
      </c>
      <c r="D25" s="152">
        <v>67082.399999999994</v>
      </c>
      <c r="E25" s="152">
        <v>59604.69</v>
      </c>
      <c r="F25" s="152">
        <v>57397.599999999999</v>
      </c>
      <c r="G25" s="152">
        <v>101053.25</v>
      </c>
      <c r="H25" s="152">
        <v>47683.06</v>
      </c>
      <c r="I25" s="152">
        <v>51917.279999999999</v>
      </c>
      <c r="J25" s="152">
        <v>62628.59</v>
      </c>
      <c r="K25" s="152">
        <v>39579.51</v>
      </c>
      <c r="L25" s="152">
        <v>42910.2</v>
      </c>
      <c r="M25" s="152">
        <v>0</v>
      </c>
      <c r="N25" s="153">
        <f t="shared" si="1"/>
        <v>667296.09999999986</v>
      </c>
      <c r="O25" s="152"/>
    </row>
    <row r="26" spans="1:15" x14ac:dyDescent="0.25">
      <c r="A26" s="151" t="s">
        <v>202</v>
      </c>
      <c r="B26" s="152">
        <v>0</v>
      </c>
      <c r="C26" s="152">
        <v>0</v>
      </c>
      <c r="D26" s="152">
        <v>0</v>
      </c>
      <c r="E26" s="152">
        <v>0</v>
      </c>
      <c r="F26" s="152">
        <v>0</v>
      </c>
      <c r="G26" s="152">
        <v>0</v>
      </c>
      <c r="H26" s="152">
        <v>0</v>
      </c>
      <c r="I26" s="152">
        <v>0</v>
      </c>
      <c r="J26" s="152">
        <v>0</v>
      </c>
      <c r="K26" s="152">
        <v>0</v>
      </c>
      <c r="L26" s="152">
        <v>0</v>
      </c>
      <c r="M26" s="152">
        <v>0</v>
      </c>
      <c r="N26" s="153">
        <f t="shared" si="1"/>
        <v>0</v>
      </c>
      <c r="O26" s="152"/>
    </row>
    <row r="27" spans="1:15" x14ac:dyDescent="0.25">
      <c r="A27" s="151" t="s">
        <v>203</v>
      </c>
      <c r="B27" s="152">
        <v>0</v>
      </c>
      <c r="C27" s="152">
        <v>0</v>
      </c>
      <c r="D27" s="152">
        <v>0</v>
      </c>
      <c r="E27" s="152">
        <v>0</v>
      </c>
      <c r="F27" s="152">
        <v>0</v>
      </c>
      <c r="G27" s="152">
        <v>0</v>
      </c>
      <c r="H27" s="152">
        <v>0</v>
      </c>
      <c r="I27" s="152">
        <v>0</v>
      </c>
      <c r="J27" s="152">
        <v>0</v>
      </c>
      <c r="K27" s="152">
        <v>0</v>
      </c>
      <c r="L27" s="152">
        <v>0</v>
      </c>
      <c r="M27" s="152">
        <v>0</v>
      </c>
      <c r="N27" s="153">
        <f t="shared" si="1"/>
        <v>0</v>
      </c>
      <c r="O27" s="152"/>
    </row>
    <row r="28" spans="1:15" x14ac:dyDescent="0.25">
      <c r="A28" s="151" t="s">
        <v>204</v>
      </c>
      <c r="B28" s="152">
        <v>112020.87</v>
      </c>
      <c r="C28" s="152">
        <v>140620.51999999999</v>
      </c>
      <c r="D28" s="152">
        <v>123219.27</v>
      </c>
      <c r="E28" s="152">
        <v>118936.8</v>
      </c>
      <c r="F28" s="152">
        <v>156673.07999999999</v>
      </c>
      <c r="G28" s="152">
        <v>91527.2</v>
      </c>
      <c r="H28" s="152">
        <v>189418.27</v>
      </c>
      <c r="I28" s="152">
        <v>196431.21</v>
      </c>
      <c r="J28" s="152">
        <v>127581.41</v>
      </c>
      <c r="K28" s="152">
        <v>138009.46</v>
      </c>
      <c r="L28" s="152">
        <v>180018.1</v>
      </c>
      <c r="M28" s="152">
        <v>141868.09</v>
      </c>
      <c r="N28" s="153">
        <f t="shared" si="1"/>
        <v>1716324.28</v>
      </c>
      <c r="O28" s="152"/>
    </row>
    <row r="29" spans="1:15" x14ac:dyDescent="0.25">
      <c r="A29" s="151" t="s">
        <v>205</v>
      </c>
      <c r="B29" s="155">
        <f>SUM(B30:B31)</f>
        <v>0</v>
      </c>
      <c r="C29" s="155">
        <f t="shared" ref="C29:O29" si="3">SUM(C30:C31)</f>
        <v>0</v>
      </c>
      <c r="D29" s="155">
        <f t="shared" si="3"/>
        <v>0</v>
      </c>
      <c r="E29" s="155">
        <f t="shared" si="3"/>
        <v>0</v>
      </c>
      <c r="F29" s="155">
        <f t="shared" si="3"/>
        <v>0</v>
      </c>
      <c r="G29" s="155">
        <f t="shared" si="3"/>
        <v>0</v>
      </c>
      <c r="H29" s="155">
        <f t="shared" si="3"/>
        <v>0</v>
      </c>
      <c r="I29" s="155">
        <f t="shared" si="3"/>
        <v>0</v>
      </c>
      <c r="J29" s="155">
        <f t="shared" si="3"/>
        <v>0</v>
      </c>
      <c r="K29" s="155">
        <f t="shared" si="3"/>
        <v>0</v>
      </c>
      <c r="L29" s="155">
        <f t="shared" si="3"/>
        <v>0</v>
      </c>
      <c r="M29" s="155">
        <f t="shared" si="3"/>
        <v>0</v>
      </c>
      <c r="N29" s="155">
        <f t="shared" si="1"/>
        <v>0</v>
      </c>
      <c r="O29" s="155">
        <f t="shared" si="3"/>
        <v>0</v>
      </c>
    </row>
    <row r="30" spans="1:15" x14ac:dyDescent="0.25">
      <c r="A30" s="151" t="s">
        <v>206</v>
      </c>
      <c r="B30" s="152">
        <v>0</v>
      </c>
      <c r="C30" s="152">
        <v>0</v>
      </c>
      <c r="D30" s="152">
        <v>0</v>
      </c>
      <c r="E30" s="152">
        <v>0</v>
      </c>
      <c r="F30" s="152">
        <v>0</v>
      </c>
      <c r="G30" s="152">
        <v>0</v>
      </c>
      <c r="H30" s="152">
        <v>0</v>
      </c>
      <c r="I30" s="152">
        <v>0</v>
      </c>
      <c r="J30" s="152">
        <v>0</v>
      </c>
      <c r="K30" s="152">
        <v>0</v>
      </c>
      <c r="L30" s="152">
        <v>0</v>
      </c>
      <c r="M30" s="152">
        <v>0</v>
      </c>
      <c r="N30" s="153">
        <f t="shared" si="1"/>
        <v>0</v>
      </c>
      <c r="O30" s="152"/>
    </row>
    <row r="31" spans="1:15" x14ac:dyDescent="0.25">
      <c r="A31" s="156" t="s">
        <v>207</v>
      </c>
      <c r="B31" s="152">
        <v>0</v>
      </c>
      <c r="C31" s="152">
        <v>0</v>
      </c>
      <c r="D31" s="152">
        <v>0</v>
      </c>
      <c r="E31" s="152">
        <v>0</v>
      </c>
      <c r="F31" s="152">
        <v>0</v>
      </c>
      <c r="G31" s="152">
        <v>0</v>
      </c>
      <c r="H31" s="152">
        <v>0</v>
      </c>
      <c r="I31" s="152">
        <v>0</v>
      </c>
      <c r="J31" s="152">
        <v>0</v>
      </c>
      <c r="K31" s="152">
        <v>0</v>
      </c>
      <c r="L31" s="152">
        <v>0</v>
      </c>
      <c r="M31" s="152">
        <v>0</v>
      </c>
      <c r="N31" s="153">
        <f t="shared" si="1"/>
        <v>0</v>
      </c>
      <c r="O31" s="157"/>
    </row>
    <row r="32" spans="1:15" x14ac:dyDescent="0.25">
      <c r="A32" s="158" t="s">
        <v>208</v>
      </c>
      <c r="B32" s="159">
        <f>+B13-B22</f>
        <v>1207843.33</v>
      </c>
      <c r="C32" s="159">
        <f t="shared" ref="C32:M32" si="4">+C13-C22</f>
        <v>1345636.64</v>
      </c>
      <c r="D32" s="159">
        <f t="shared" si="4"/>
        <v>1534990.2000000002</v>
      </c>
      <c r="E32" s="159">
        <f t="shared" si="4"/>
        <v>1362543.14</v>
      </c>
      <c r="F32" s="159">
        <f t="shared" si="4"/>
        <v>1842754.94</v>
      </c>
      <c r="G32" s="159">
        <f t="shared" si="4"/>
        <v>1556157.56</v>
      </c>
      <c r="H32" s="159">
        <f t="shared" si="4"/>
        <v>2640490.2600000002</v>
      </c>
      <c r="I32" s="159">
        <f t="shared" si="4"/>
        <v>2040447.28</v>
      </c>
      <c r="J32" s="159">
        <f t="shared" si="4"/>
        <v>1356682.6500000001</v>
      </c>
      <c r="K32" s="159">
        <f t="shared" si="4"/>
        <v>1467701.5899999999</v>
      </c>
      <c r="L32" s="159">
        <f t="shared" si="4"/>
        <v>1848708.95</v>
      </c>
      <c r="M32" s="159">
        <f t="shared" si="4"/>
        <v>1171392.21</v>
      </c>
      <c r="N32" s="159">
        <f t="shared" si="1"/>
        <v>19375348.75</v>
      </c>
      <c r="O32" s="159">
        <f>+O13-O22</f>
        <v>0</v>
      </c>
    </row>
    <row r="33" spans="1:15" x14ac:dyDescent="0.25">
      <c r="A33" s="697" t="s">
        <v>140</v>
      </c>
      <c r="B33" s="697"/>
      <c r="C33" s="697"/>
      <c r="D33" s="697"/>
      <c r="E33" s="697"/>
      <c r="F33" s="697"/>
      <c r="G33" s="697"/>
      <c r="H33" s="697"/>
      <c r="I33" s="697"/>
      <c r="J33" s="697"/>
      <c r="K33" s="697"/>
      <c r="L33" s="697"/>
      <c r="M33" s="697"/>
      <c r="N33" s="697"/>
      <c r="O33" s="697"/>
    </row>
  </sheetData>
  <sheetProtection password="DA51" sheet="1" formatColumns="0" formatRows="0" selectLockedCells="1"/>
  <mergeCells count="7">
    <mergeCell ref="A33:O33"/>
    <mergeCell ref="A3:O3"/>
    <mergeCell ref="A4:O4"/>
    <mergeCell ref="A5:O5"/>
    <mergeCell ref="A6:O6"/>
    <mergeCell ref="A7:O7"/>
    <mergeCell ref="B10:M11"/>
  </mergeCells>
  <printOptions horizontalCentered="1" verticalCentered="1"/>
  <pageMargins left="0.19652777777777777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workbookViewId="0">
      <selection activeCell="A7" sqref="A7:I7"/>
    </sheetView>
  </sheetViews>
  <sheetFormatPr defaultRowHeight="15" x14ac:dyDescent="0.25"/>
  <cols>
    <col min="1" max="1" width="69.140625" style="98" customWidth="1"/>
    <col min="2" max="3" width="14" style="98" customWidth="1"/>
    <col min="4" max="16384" width="9.140625" style="98"/>
  </cols>
  <sheetData>
    <row r="1" spans="1:9" ht="15.75" x14ac:dyDescent="0.25">
      <c r="A1" s="160" t="s">
        <v>209</v>
      </c>
      <c r="B1" s="161"/>
      <c r="C1" s="161"/>
      <c r="D1" s="161"/>
      <c r="E1" s="161"/>
      <c r="F1" s="161"/>
      <c r="G1" s="161"/>
      <c r="H1" s="161"/>
      <c r="I1" s="161"/>
    </row>
    <row r="2" spans="1:9" ht="5.0999999999999996" customHeight="1" x14ac:dyDescent="0.25">
      <c r="A2" s="162"/>
      <c r="B2" s="161"/>
      <c r="C2" s="161"/>
      <c r="D2" s="161"/>
      <c r="E2" s="161"/>
      <c r="F2" s="161"/>
      <c r="G2" s="161"/>
      <c r="H2" s="161"/>
      <c r="I2" s="161"/>
    </row>
    <row r="3" spans="1:9" x14ac:dyDescent="0.25">
      <c r="A3" s="755" t="s">
        <v>923</v>
      </c>
      <c r="B3" s="755"/>
      <c r="C3" s="755"/>
      <c r="D3" s="755"/>
      <c r="E3" s="755"/>
      <c r="F3" s="755"/>
      <c r="G3" s="755"/>
      <c r="H3" s="755"/>
      <c r="I3" s="755"/>
    </row>
    <row r="4" spans="1:9" x14ac:dyDescent="0.25">
      <c r="A4" s="756" t="s">
        <v>1</v>
      </c>
      <c r="B4" s="756"/>
      <c r="C4" s="756"/>
      <c r="D4" s="756"/>
      <c r="E4" s="756"/>
      <c r="F4" s="756"/>
      <c r="G4" s="756"/>
      <c r="H4" s="756"/>
      <c r="I4" s="756"/>
    </row>
    <row r="5" spans="1:9" x14ac:dyDescent="0.25">
      <c r="A5" s="757" t="s">
        <v>210</v>
      </c>
      <c r="B5" s="757"/>
      <c r="C5" s="757"/>
      <c r="D5" s="757"/>
      <c r="E5" s="757"/>
      <c r="F5" s="757"/>
      <c r="G5" s="757"/>
      <c r="H5" s="757"/>
      <c r="I5" s="757"/>
    </row>
    <row r="6" spans="1:9" x14ac:dyDescent="0.25">
      <c r="A6" s="756" t="s">
        <v>211</v>
      </c>
      <c r="B6" s="756"/>
      <c r="C6" s="756"/>
      <c r="D6" s="756"/>
      <c r="E6" s="756"/>
      <c r="F6" s="756"/>
      <c r="G6" s="756"/>
      <c r="H6" s="756"/>
      <c r="I6" s="756"/>
    </row>
    <row r="7" spans="1:9" x14ac:dyDescent="0.25">
      <c r="A7" s="755" t="s">
        <v>924</v>
      </c>
      <c r="B7" s="755"/>
      <c r="C7" s="755"/>
      <c r="D7" s="755"/>
      <c r="E7" s="755"/>
      <c r="F7" s="755"/>
      <c r="G7" s="755"/>
      <c r="H7" s="755"/>
      <c r="I7" s="755"/>
    </row>
    <row r="8" spans="1:9" ht="5.0999999999999996" customHeight="1" x14ac:dyDescent="0.25">
      <c r="A8" s="163"/>
      <c r="B8" s="163"/>
      <c r="C8" s="163"/>
      <c r="D8" s="163"/>
      <c r="E8" s="163"/>
      <c r="F8" s="163"/>
      <c r="G8" s="163"/>
      <c r="H8" s="163"/>
      <c r="I8" s="161"/>
    </row>
    <row r="9" spans="1:9" x14ac:dyDescent="0.25">
      <c r="A9" s="164" t="s">
        <v>212</v>
      </c>
      <c r="B9" s="161"/>
      <c r="C9" s="161"/>
      <c r="D9" s="161"/>
      <c r="E9" s="161"/>
      <c r="F9" s="165"/>
      <c r="G9" s="161"/>
      <c r="H9" s="758">
        <v>1</v>
      </c>
      <c r="I9" s="758"/>
    </row>
    <row r="10" spans="1:9" ht="12.75" customHeight="1" x14ac:dyDescent="0.25">
      <c r="A10" s="166"/>
      <c r="B10" s="167" t="s">
        <v>24</v>
      </c>
      <c r="C10" s="167" t="s">
        <v>24</v>
      </c>
      <c r="D10" s="707" t="s">
        <v>25</v>
      </c>
      <c r="E10" s="707"/>
      <c r="F10" s="707"/>
      <c r="G10" s="707"/>
      <c r="H10" s="707"/>
      <c r="I10" s="707"/>
    </row>
    <row r="11" spans="1:9" x14ac:dyDescent="0.25">
      <c r="A11" s="168" t="s">
        <v>27</v>
      </c>
      <c r="B11" s="169" t="s">
        <v>28</v>
      </c>
      <c r="C11" s="169" t="s">
        <v>29</v>
      </c>
      <c r="D11" s="754" t="s">
        <v>30</v>
      </c>
      <c r="E11" s="754"/>
      <c r="F11" s="708" t="s">
        <v>213</v>
      </c>
      <c r="G11" s="708"/>
      <c r="H11" s="709" t="s">
        <v>213</v>
      </c>
      <c r="I11" s="709"/>
    </row>
    <row r="12" spans="1:9" x14ac:dyDescent="0.25">
      <c r="A12" s="170"/>
      <c r="B12" s="171"/>
      <c r="C12" s="171"/>
      <c r="D12" s="754"/>
      <c r="E12" s="754"/>
      <c r="F12" s="710" t="s">
        <v>214</v>
      </c>
      <c r="G12" s="710"/>
      <c r="H12" s="711" t="s">
        <v>215</v>
      </c>
      <c r="I12" s="711"/>
    </row>
    <row r="13" spans="1:9" x14ac:dyDescent="0.25">
      <c r="A13" s="172" t="s">
        <v>216</v>
      </c>
      <c r="B13" s="173">
        <f>+B14+B33+B37</f>
        <v>0</v>
      </c>
      <c r="C13" s="173">
        <f t="shared" ref="C13:I13" si="0">+C14+C33+C37</f>
        <v>0</v>
      </c>
      <c r="D13" s="716">
        <f t="shared" si="0"/>
        <v>0</v>
      </c>
      <c r="E13" s="716">
        <f t="shared" si="0"/>
        <v>0</v>
      </c>
      <c r="F13" s="716">
        <f t="shared" si="0"/>
        <v>0</v>
      </c>
      <c r="G13" s="716">
        <f t="shared" si="0"/>
        <v>0</v>
      </c>
      <c r="H13" s="717">
        <f t="shared" si="0"/>
        <v>0</v>
      </c>
      <c r="I13" s="717">
        <f t="shared" si="0"/>
        <v>0</v>
      </c>
    </row>
    <row r="14" spans="1:9" x14ac:dyDescent="0.25">
      <c r="A14" s="172" t="s">
        <v>40</v>
      </c>
      <c r="B14" s="173">
        <f>+B15+B24+B25+B29+B30</f>
        <v>0</v>
      </c>
      <c r="C14" s="173">
        <f t="shared" ref="C14:I14" si="1">+C15+C24+C25+C29+C30</f>
        <v>0</v>
      </c>
      <c r="D14" s="716">
        <f t="shared" si="1"/>
        <v>0</v>
      </c>
      <c r="E14" s="716">
        <f t="shared" si="1"/>
        <v>0</v>
      </c>
      <c r="F14" s="716">
        <f t="shared" si="1"/>
        <v>0</v>
      </c>
      <c r="G14" s="716">
        <f t="shared" si="1"/>
        <v>0</v>
      </c>
      <c r="H14" s="717">
        <f t="shared" si="1"/>
        <v>0</v>
      </c>
      <c r="I14" s="717">
        <f t="shared" si="1"/>
        <v>0</v>
      </c>
    </row>
    <row r="15" spans="1:9" x14ac:dyDescent="0.25">
      <c r="A15" s="164" t="s">
        <v>217</v>
      </c>
      <c r="B15" s="173">
        <f>+B16+B20</f>
        <v>0</v>
      </c>
      <c r="C15" s="173">
        <f t="shared" ref="C15:I15" si="2">+C16+C20</f>
        <v>0</v>
      </c>
      <c r="D15" s="716">
        <f t="shared" si="2"/>
        <v>0</v>
      </c>
      <c r="E15" s="716">
        <f t="shared" si="2"/>
        <v>0</v>
      </c>
      <c r="F15" s="716">
        <f t="shared" si="2"/>
        <v>0</v>
      </c>
      <c r="G15" s="716">
        <f t="shared" si="2"/>
        <v>0</v>
      </c>
      <c r="H15" s="717">
        <f t="shared" si="2"/>
        <v>0</v>
      </c>
      <c r="I15" s="717">
        <f t="shared" si="2"/>
        <v>0</v>
      </c>
    </row>
    <row r="16" spans="1:9" x14ac:dyDescent="0.25">
      <c r="A16" s="164" t="s">
        <v>218</v>
      </c>
      <c r="B16" s="173">
        <f>SUM(B17:B19)</f>
        <v>0</v>
      </c>
      <c r="C16" s="173">
        <f t="shared" ref="C16:I16" si="3">SUM(C17:C19)</f>
        <v>0</v>
      </c>
      <c r="D16" s="716">
        <f t="shared" si="3"/>
        <v>0</v>
      </c>
      <c r="E16" s="716">
        <f t="shared" si="3"/>
        <v>0</v>
      </c>
      <c r="F16" s="716">
        <f t="shared" si="3"/>
        <v>0</v>
      </c>
      <c r="G16" s="716">
        <f t="shared" si="3"/>
        <v>0</v>
      </c>
      <c r="H16" s="717">
        <f t="shared" si="3"/>
        <v>0</v>
      </c>
      <c r="I16" s="717">
        <f t="shared" si="3"/>
        <v>0</v>
      </c>
    </row>
    <row r="17" spans="1:9" x14ac:dyDescent="0.25">
      <c r="A17" s="164" t="s">
        <v>219</v>
      </c>
      <c r="B17" s="175"/>
      <c r="C17" s="175"/>
      <c r="D17" s="752"/>
      <c r="E17" s="752"/>
      <c r="F17" s="752"/>
      <c r="G17" s="752"/>
      <c r="H17" s="753"/>
      <c r="I17" s="753"/>
    </row>
    <row r="18" spans="1:9" x14ac:dyDescent="0.25">
      <c r="A18" s="164" t="s">
        <v>220</v>
      </c>
      <c r="B18" s="175"/>
      <c r="C18" s="175"/>
      <c r="D18" s="752"/>
      <c r="E18" s="752"/>
      <c r="F18" s="752"/>
      <c r="G18" s="752"/>
      <c r="H18" s="753"/>
      <c r="I18" s="753"/>
    </row>
    <row r="19" spans="1:9" x14ac:dyDescent="0.25">
      <c r="A19" s="164" t="s">
        <v>221</v>
      </c>
      <c r="B19" s="175"/>
      <c r="C19" s="175"/>
      <c r="D19" s="752"/>
      <c r="E19" s="752"/>
      <c r="F19" s="752"/>
      <c r="G19" s="752"/>
      <c r="H19" s="753"/>
      <c r="I19" s="753"/>
    </row>
    <row r="20" spans="1:9" x14ac:dyDescent="0.25">
      <c r="A20" s="164" t="s">
        <v>222</v>
      </c>
      <c r="B20" s="173">
        <f>SUM(B21:B23)</f>
        <v>0</v>
      </c>
      <c r="C20" s="173">
        <f t="shared" ref="C20:I20" si="4">SUM(C21:C23)</f>
        <v>0</v>
      </c>
      <c r="D20" s="716">
        <f t="shared" si="4"/>
        <v>0</v>
      </c>
      <c r="E20" s="716">
        <f t="shared" si="4"/>
        <v>0</v>
      </c>
      <c r="F20" s="716">
        <f t="shared" si="4"/>
        <v>0</v>
      </c>
      <c r="G20" s="716">
        <f t="shared" si="4"/>
        <v>0</v>
      </c>
      <c r="H20" s="717">
        <f t="shared" si="4"/>
        <v>0</v>
      </c>
      <c r="I20" s="717">
        <f t="shared" si="4"/>
        <v>0</v>
      </c>
    </row>
    <row r="21" spans="1:9" x14ac:dyDescent="0.25">
      <c r="A21" s="164" t="s">
        <v>223</v>
      </c>
      <c r="B21" s="175"/>
      <c r="C21" s="175"/>
      <c r="D21" s="752"/>
      <c r="E21" s="752"/>
      <c r="F21" s="752"/>
      <c r="G21" s="752"/>
      <c r="H21" s="753"/>
      <c r="I21" s="753"/>
    </row>
    <row r="22" spans="1:9" x14ac:dyDescent="0.25">
      <c r="A22" s="164" t="s">
        <v>224</v>
      </c>
      <c r="B22" s="175"/>
      <c r="C22" s="175"/>
      <c r="D22" s="752"/>
      <c r="E22" s="752"/>
      <c r="F22" s="752"/>
      <c r="G22" s="752"/>
      <c r="H22" s="753"/>
      <c r="I22" s="753"/>
    </row>
    <row r="23" spans="1:9" x14ac:dyDescent="0.25">
      <c r="A23" s="164" t="s">
        <v>225</v>
      </c>
      <c r="B23" s="175"/>
      <c r="C23" s="175"/>
      <c r="D23" s="752"/>
      <c r="E23" s="752"/>
      <c r="F23" s="752"/>
      <c r="G23" s="752"/>
      <c r="H23" s="753"/>
      <c r="I23" s="753"/>
    </row>
    <row r="24" spans="1:9" x14ac:dyDescent="0.25">
      <c r="A24" s="164" t="s">
        <v>226</v>
      </c>
      <c r="B24" s="175"/>
      <c r="C24" s="175"/>
      <c r="D24" s="752"/>
      <c r="E24" s="752"/>
      <c r="F24" s="752"/>
      <c r="G24" s="752"/>
      <c r="H24" s="753"/>
      <c r="I24" s="753"/>
    </row>
    <row r="25" spans="1:9" x14ac:dyDescent="0.25">
      <c r="A25" s="164" t="s">
        <v>227</v>
      </c>
      <c r="B25" s="173">
        <f>SUM(B26:B28)</f>
        <v>0</v>
      </c>
      <c r="C25" s="173">
        <f t="shared" ref="C25:I25" si="5">SUM(C26:C28)</f>
        <v>0</v>
      </c>
      <c r="D25" s="716">
        <f t="shared" si="5"/>
        <v>0</v>
      </c>
      <c r="E25" s="716">
        <f t="shared" si="5"/>
        <v>0</v>
      </c>
      <c r="F25" s="716">
        <f t="shared" si="5"/>
        <v>0</v>
      </c>
      <c r="G25" s="716">
        <f t="shared" si="5"/>
        <v>0</v>
      </c>
      <c r="H25" s="717">
        <f t="shared" si="5"/>
        <v>0</v>
      </c>
      <c r="I25" s="717">
        <f t="shared" si="5"/>
        <v>0</v>
      </c>
    </row>
    <row r="26" spans="1:9" x14ac:dyDescent="0.25">
      <c r="A26" s="164" t="s">
        <v>50</v>
      </c>
      <c r="B26" s="175"/>
      <c r="C26" s="175"/>
      <c r="D26" s="752"/>
      <c r="E26" s="752"/>
      <c r="F26" s="752"/>
      <c r="G26" s="752"/>
      <c r="H26" s="753"/>
      <c r="I26" s="753"/>
    </row>
    <row r="27" spans="1:9" x14ac:dyDescent="0.25">
      <c r="A27" s="164" t="s">
        <v>51</v>
      </c>
      <c r="B27" s="175"/>
      <c r="C27" s="175"/>
      <c r="D27" s="752"/>
      <c r="E27" s="752"/>
      <c r="F27" s="752"/>
      <c r="G27" s="752"/>
      <c r="H27" s="753"/>
      <c r="I27" s="753"/>
    </row>
    <row r="28" spans="1:9" x14ac:dyDescent="0.25">
      <c r="A28" s="164" t="s">
        <v>56</v>
      </c>
      <c r="B28" s="175"/>
      <c r="C28" s="175"/>
      <c r="D28" s="752"/>
      <c r="E28" s="752"/>
      <c r="F28" s="752"/>
      <c r="G28" s="752"/>
      <c r="H28" s="753"/>
      <c r="I28" s="753"/>
    </row>
    <row r="29" spans="1:9" x14ac:dyDescent="0.25">
      <c r="A29" s="164" t="s">
        <v>228</v>
      </c>
      <c r="B29" s="175"/>
      <c r="C29" s="175"/>
      <c r="D29" s="752"/>
      <c r="E29" s="752"/>
      <c r="F29" s="752"/>
      <c r="G29" s="752"/>
      <c r="H29" s="753"/>
      <c r="I29" s="753"/>
    </row>
    <row r="30" spans="1:9" x14ac:dyDescent="0.25">
      <c r="A30" s="164" t="s">
        <v>229</v>
      </c>
      <c r="B30" s="173">
        <f>SUM(B31:B32)</f>
        <v>0</v>
      </c>
      <c r="C30" s="173">
        <f t="shared" ref="C30:I30" si="6">SUM(C31:C32)</f>
        <v>0</v>
      </c>
      <c r="D30" s="716">
        <f t="shared" si="6"/>
        <v>0</v>
      </c>
      <c r="E30" s="716">
        <f t="shared" si="6"/>
        <v>0</v>
      </c>
      <c r="F30" s="716">
        <f t="shared" si="6"/>
        <v>0</v>
      </c>
      <c r="G30" s="716">
        <f t="shared" si="6"/>
        <v>0</v>
      </c>
      <c r="H30" s="717">
        <f t="shared" si="6"/>
        <v>0</v>
      </c>
      <c r="I30" s="717">
        <f t="shared" si="6"/>
        <v>0</v>
      </c>
    </row>
    <row r="31" spans="1:9" x14ac:dyDescent="0.25">
      <c r="A31" s="164" t="s">
        <v>230</v>
      </c>
      <c r="B31" s="175"/>
      <c r="C31" s="175"/>
      <c r="D31" s="752"/>
      <c r="E31" s="752"/>
      <c r="F31" s="752"/>
      <c r="G31" s="752"/>
      <c r="H31" s="753"/>
      <c r="I31" s="753"/>
    </row>
    <row r="32" spans="1:9" x14ac:dyDescent="0.25">
      <c r="A32" s="164" t="s">
        <v>231</v>
      </c>
      <c r="B32" s="175"/>
      <c r="C32" s="175"/>
      <c r="D32" s="752"/>
      <c r="E32" s="752"/>
      <c r="F32" s="752"/>
      <c r="G32" s="752"/>
      <c r="H32" s="753"/>
      <c r="I32" s="753"/>
    </row>
    <row r="33" spans="1:9" x14ac:dyDescent="0.25">
      <c r="A33" s="164" t="s">
        <v>80</v>
      </c>
      <c r="B33" s="173">
        <f>SUM(B34:B36)</f>
        <v>0</v>
      </c>
      <c r="C33" s="173">
        <f t="shared" ref="C33:I33" si="7">SUM(C34:C36)</f>
        <v>0</v>
      </c>
      <c r="D33" s="716">
        <f t="shared" si="7"/>
        <v>0</v>
      </c>
      <c r="E33" s="716">
        <f t="shared" si="7"/>
        <v>0</v>
      </c>
      <c r="F33" s="716">
        <f t="shared" si="7"/>
        <v>0</v>
      </c>
      <c r="G33" s="716">
        <f t="shared" si="7"/>
        <v>0</v>
      </c>
      <c r="H33" s="717">
        <f t="shared" si="7"/>
        <v>0</v>
      </c>
      <c r="I33" s="717">
        <f t="shared" si="7"/>
        <v>0</v>
      </c>
    </row>
    <row r="34" spans="1:9" x14ac:dyDescent="0.25">
      <c r="A34" s="164" t="s">
        <v>232</v>
      </c>
      <c r="B34" s="175"/>
      <c r="C34" s="175"/>
      <c r="D34" s="752"/>
      <c r="E34" s="752"/>
      <c r="F34" s="752"/>
      <c r="G34" s="752"/>
      <c r="H34" s="753"/>
      <c r="I34" s="753"/>
    </row>
    <row r="35" spans="1:9" x14ac:dyDescent="0.25">
      <c r="A35" s="164" t="s">
        <v>233</v>
      </c>
      <c r="B35" s="175"/>
      <c r="C35" s="175"/>
      <c r="D35" s="752"/>
      <c r="E35" s="752"/>
      <c r="F35" s="752"/>
      <c r="G35" s="752"/>
      <c r="H35" s="753"/>
      <c r="I35" s="753"/>
    </row>
    <row r="36" spans="1:9" x14ac:dyDescent="0.25">
      <c r="A36" s="164" t="s">
        <v>234</v>
      </c>
      <c r="B36" s="175"/>
      <c r="C36" s="175"/>
      <c r="D36" s="752"/>
      <c r="E36" s="752"/>
      <c r="F36" s="752"/>
      <c r="G36" s="752"/>
      <c r="H36" s="753"/>
      <c r="I36" s="753"/>
    </row>
    <row r="37" spans="1:9" x14ac:dyDescent="0.25">
      <c r="A37" s="164" t="s">
        <v>235</v>
      </c>
      <c r="B37" s="175"/>
      <c r="C37" s="175"/>
      <c r="D37" s="752"/>
      <c r="E37" s="752"/>
      <c r="F37" s="752"/>
      <c r="G37" s="752"/>
      <c r="H37" s="753"/>
      <c r="I37" s="753"/>
    </row>
    <row r="38" spans="1:9" x14ac:dyDescent="0.25">
      <c r="A38" s="176" t="s">
        <v>236</v>
      </c>
      <c r="B38" s="177"/>
      <c r="C38" s="177"/>
      <c r="D38" s="752"/>
      <c r="E38" s="752"/>
      <c r="F38" s="752"/>
      <c r="G38" s="752"/>
      <c r="H38" s="753"/>
      <c r="I38" s="753"/>
    </row>
    <row r="39" spans="1:9" x14ac:dyDescent="0.25">
      <c r="A39" s="178" t="s">
        <v>237</v>
      </c>
      <c r="B39" s="179">
        <f>+B13+B38</f>
        <v>0</v>
      </c>
      <c r="C39" s="179">
        <f t="shared" ref="C39:I39" si="8">+C13+C38</f>
        <v>0</v>
      </c>
      <c r="D39" s="744">
        <f t="shared" si="8"/>
        <v>0</v>
      </c>
      <c r="E39" s="744">
        <f t="shared" si="8"/>
        <v>0</v>
      </c>
      <c r="F39" s="744">
        <f t="shared" si="8"/>
        <v>0</v>
      </c>
      <c r="G39" s="744">
        <f t="shared" si="8"/>
        <v>0</v>
      </c>
      <c r="H39" s="745">
        <f t="shared" si="8"/>
        <v>0</v>
      </c>
      <c r="I39" s="745">
        <f t="shared" si="8"/>
        <v>0</v>
      </c>
    </row>
    <row r="40" spans="1:9" ht="5.0999999999999996" customHeight="1" x14ac:dyDescent="0.25">
      <c r="A40" s="161"/>
      <c r="B40" s="181"/>
      <c r="C40" s="181"/>
      <c r="D40" s="181"/>
      <c r="E40" s="181"/>
      <c r="F40" s="181"/>
      <c r="G40" s="181"/>
      <c r="H40" s="182"/>
      <c r="I40" s="182"/>
    </row>
    <row r="41" spans="1:9" ht="12.75" customHeight="1" x14ac:dyDescent="0.25">
      <c r="A41" s="183"/>
      <c r="B41" s="167" t="s">
        <v>107</v>
      </c>
      <c r="C41" s="184" t="s">
        <v>107</v>
      </c>
      <c r="D41" s="707" t="s">
        <v>110</v>
      </c>
      <c r="E41" s="707"/>
      <c r="F41" s="707"/>
      <c r="G41" s="707"/>
      <c r="H41" s="707"/>
      <c r="I41" s="707"/>
    </row>
    <row r="42" spans="1:9" x14ac:dyDescent="0.25">
      <c r="A42" s="185" t="s">
        <v>111</v>
      </c>
      <c r="B42" s="169" t="s">
        <v>28</v>
      </c>
      <c r="C42" s="169" t="s">
        <v>29</v>
      </c>
      <c r="D42" s="708" t="s">
        <v>30</v>
      </c>
      <c r="E42" s="708"/>
      <c r="F42" s="708" t="s">
        <v>213</v>
      </c>
      <c r="G42" s="708"/>
      <c r="H42" s="709" t="s">
        <v>213</v>
      </c>
      <c r="I42" s="709"/>
    </row>
    <row r="43" spans="1:9" x14ac:dyDescent="0.25">
      <c r="A43" s="186"/>
      <c r="B43" s="187"/>
      <c r="C43" s="187"/>
      <c r="D43" s="188"/>
      <c r="E43" s="189"/>
      <c r="F43" s="748" t="s">
        <v>214</v>
      </c>
      <c r="G43" s="748"/>
      <c r="H43" s="749" t="s">
        <v>215</v>
      </c>
      <c r="I43" s="749"/>
    </row>
    <row r="44" spans="1:9" x14ac:dyDescent="0.25">
      <c r="A44" s="190" t="s">
        <v>238</v>
      </c>
      <c r="B44" s="174">
        <f>+B45+B48</f>
        <v>0</v>
      </c>
      <c r="C44" s="174">
        <f t="shared" ref="C44:I44" si="9">+C45+C48</f>
        <v>0</v>
      </c>
      <c r="D44" s="750">
        <f t="shared" si="9"/>
        <v>0</v>
      </c>
      <c r="E44" s="750">
        <f t="shared" si="9"/>
        <v>0</v>
      </c>
      <c r="F44" s="750">
        <f t="shared" si="9"/>
        <v>0</v>
      </c>
      <c r="G44" s="750">
        <f t="shared" si="9"/>
        <v>0</v>
      </c>
      <c r="H44" s="751">
        <f t="shared" si="9"/>
        <v>0</v>
      </c>
      <c r="I44" s="751">
        <f t="shared" si="9"/>
        <v>0</v>
      </c>
    </row>
    <row r="45" spans="1:9" x14ac:dyDescent="0.25">
      <c r="A45" s="164" t="s">
        <v>153</v>
      </c>
      <c r="B45" s="174">
        <f>SUM(B46:B47)</f>
        <v>0</v>
      </c>
      <c r="C45" s="174">
        <f t="shared" ref="C45:I45" si="10">SUM(C46:C47)</f>
        <v>0</v>
      </c>
      <c r="D45" s="716">
        <f t="shared" si="10"/>
        <v>0</v>
      </c>
      <c r="E45" s="716">
        <f t="shared" si="10"/>
        <v>0</v>
      </c>
      <c r="F45" s="716">
        <f t="shared" si="10"/>
        <v>0</v>
      </c>
      <c r="G45" s="716">
        <f t="shared" si="10"/>
        <v>0</v>
      </c>
      <c r="H45" s="717">
        <f t="shared" si="10"/>
        <v>0</v>
      </c>
      <c r="I45" s="717">
        <f t="shared" si="10"/>
        <v>0</v>
      </c>
    </row>
    <row r="46" spans="1:9" x14ac:dyDescent="0.25">
      <c r="A46" s="163" t="s">
        <v>239</v>
      </c>
      <c r="B46" s="191"/>
      <c r="C46" s="191"/>
      <c r="D46" s="746"/>
      <c r="E46" s="746"/>
      <c r="F46" s="746"/>
      <c r="G46" s="746"/>
      <c r="H46" s="747"/>
      <c r="I46" s="747"/>
    </row>
    <row r="47" spans="1:9" x14ac:dyDescent="0.25">
      <c r="A47" s="163" t="s">
        <v>240</v>
      </c>
      <c r="B47" s="191"/>
      <c r="C47" s="191"/>
      <c r="D47" s="746"/>
      <c r="E47" s="746"/>
      <c r="F47" s="746"/>
      <c r="G47" s="746"/>
      <c r="H47" s="747"/>
      <c r="I47" s="747"/>
    </row>
    <row r="48" spans="1:9" x14ac:dyDescent="0.25">
      <c r="A48" s="163" t="s">
        <v>241</v>
      </c>
      <c r="B48" s="174">
        <f>+B49+B53+B57</f>
        <v>0</v>
      </c>
      <c r="C48" s="174">
        <f t="shared" ref="C48:I48" si="11">+C49+C53+C57</f>
        <v>0</v>
      </c>
      <c r="D48" s="716">
        <f t="shared" si="11"/>
        <v>0</v>
      </c>
      <c r="E48" s="716">
        <f t="shared" si="11"/>
        <v>0</v>
      </c>
      <c r="F48" s="716">
        <f t="shared" si="11"/>
        <v>0</v>
      </c>
      <c r="G48" s="716">
        <f t="shared" si="11"/>
        <v>0</v>
      </c>
      <c r="H48" s="717">
        <f t="shared" si="11"/>
        <v>0</v>
      </c>
      <c r="I48" s="717">
        <f t="shared" si="11"/>
        <v>0</v>
      </c>
    </row>
    <row r="49" spans="1:9" x14ac:dyDescent="0.25">
      <c r="A49" s="163" t="s">
        <v>242</v>
      </c>
      <c r="B49" s="173">
        <f>SUM(B50:B52)</f>
        <v>0</v>
      </c>
      <c r="C49" s="174">
        <f t="shared" ref="C49:I49" si="12">SUM(C50:C52)</f>
        <v>0</v>
      </c>
      <c r="D49" s="716">
        <f t="shared" si="12"/>
        <v>0</v>
      </c>
      <c r="E49" s="716">
        <f t="shared" si="12"/>
        <v>0</v>
      </c>
      <c r="F49" s="716">
        <f t="shared" si="12"/>
        <v>0</v>
      </c>
      <c r="G49" s="716">
        <f t="shared" si="12"/>
        <v>0</v>
      </c>
      <c r="H49" s="717">
        <f t="shared" si="12"/>
        <v>0</v>
      </c>
      <c r="I49" s="717">
        <f t="shared" si="12"/>
        <v>0</v>
      </c>
    </row>
    <row r="50" spans="1:9" x14ac:dyDescent="0.25">
      <c r="A50" s="163" t="s">
        <v>243</v>
      </c>
      <c r="B50" s="175"/>
      <c r="C50" s="191"/>
      <c r="D50" s="746"/>
      <c r="E50" s="746"/>
      <c r="F50" s="746"/>
      <c r="G50" s="746"/>
      <c r="H50" s="747"/>
      <c r="I50" s="747"/>
    </row>
    <row r="51" spans="1:9" x14ac:dyDescent="0.25">
      <c r="A51" s="163" t="s">
        <v>244</v>
      </c>
      <c r="B51" s="175"/>
      <c r="C51" s="191"/>
      <c r="D51" s="746"/>
      <c r="E51" s="746"/>
      <c r="F51" s="746"/>
      <c r="G51" s="746"/>
      <c r="H51" s="747"/>
      <c r="I51" s="747"/>
    </row>
    <row r="52" spans="1:9" x14ac:dyDescent="0.25">
      <c r="A52" s="163" t="s">
        <v>245</v>
      </c>
      <c r="B52" s="175"/>
      <c r="C52" s="191"/>
      <c r="D52" s="746"/>
      <c r="E52" s="746"/>
      <c r="F52" s="746"/>
      <c r="G52" s="746"/>
      <c r="H52" s="747"/>
      <c r="I52" s="747"/>
    </row>
    <row r="53" spans="1:9" x14ac:dyDescent="0.25">
      <c r="A53" s="163" t="s">
        <v>246</v>
      </c>
      <c r="B53" s="173">
        <f>SUM(B54:B56)</f>
        <v>0</v>
      </c>
      <c r="C53" s="174">
        <f t="shared" ref="C53:I53" si="13">SUM(C54:C56)</f>
        <v>0</v>
      </c>
      <c r="D53" s="716">
        <f t="shared" si="13"/>
        <v>0</v>
      </c>
      <c r="E53" s="716">
        <f t="shared" si="13"/>
        <v>0</v>
      </c>
      <c r="F53" s="716">
        <f t="shared" si="13"/>
        <v>0</v>
      </c>
      <c r="G53" s="716">
        <f t="shared" si="13"/>
        <v>0</v>
      </c>
      <c r="H53" s="717">
        <f t="shared" si="13"/>
        <v>0</v>
      </c>
      <c r="I53" s="717">
        <f t="shared" si="13"/>
        <v>0</v>
      </c>
    </row>
    <row r="54" spans="1:9" x14ac:dyDescent="0.25">
      <c r="A54" s="163" t="s">
        <v>247</v>
      </c>
      <c r="B54" s="191"/>
      <c r="C54" s="191"/>
      <c r="D54" s="746"/>
      <c r="E54" s="746"/>
      <c r="F54" s="746"/>
      <c r="G54" s="746"/>
      <c r="H54" s="747"/>
      <c r="I54" s="747"/>
    </row>
    <row r="55" spans="1:9" x14ac:dyDescent="0.25">
      <c r="A55" s="163" t="s">
        <v>244</v>
      </c>
      <c r="B55" s="191"/>
      <c r="C55" s="191"/>
      <c r="D55" s="746"/>
      <c r="E55" s="746"/>
      <c r="F55" s="746"/>
      <c r="G55" s="746"/>
      <c r="H55" s="747"/>
      <c r="I55" s="747"/>
    </row>
    <row r="56" spans="1:9" x14ac:dyDescent="0.25">
      <c r="A56" s="163" t="s">
        <v>245</v>
      </c>
      <c r="B56" s="191"/>
      <c r="C56" s="191"/>
      <c r="D56" s="746"/>
      <c r="E56" s="746"/>
      <c r="F56" s="746"/>
      <c r="G56" s="746"/>
      <c r="H56" s="747"/>
      <c r="I56" s="747"/>
    </row>
    <row r="57" spans="1:9" x14ac:dyDescent="0.25">
      <c r="A57" s="163" t="s">
        <v>248</v>
      </c>
      <c r="B57" s="174">
        <f>SUM(B58:B59)</f>
        <v>0</v>
      </c>
      <c r="C57" s="174">
        <f t="shared" ref="C57:I57" si="14">SUM(C58:C59)</f>
        <v>0</v>
      </c>
      <c r="D57" s="716">
        <f t="shared" si="14"/>
        <v>0</v>
      </c>
      <c r="E57" s="716">
        <f t="shared" si="14"/>
        <v>0</v>
      </c>
      <c r="F57" s="716">
        <f t="shared" si="14"/>
        <v>0</v>
      </c>
      <c r="G57" s="716">
        <f t="shared" si="14"/>
        <v>0</v>
      </c>
      <c r="H57" s="717">
        <f t="shared" si="14"/>
        <v>0</v>
      </c>
      <c r="I57" s="717">
        <f t="shared" si="14"/>
        <v>0</v>
      </c>
    </row>
    <row r="58" spans="1:9" x14ac:dyDescent="0.25">
      <c r="A58" s="163" t="s">
        <v>249</v>
      </c>
      <c r="B58" s="191"/>
      <c r="C58" s="191"/>
      <c r="D58" s="746"/>
      <c r="E58" s="746"/>
      <c r="F58" s="746"/>
      <c r="G58" s="746"/>
      <c r="H58" s="747"/>
      <c r="I58" s="747"/>
    </row>
    <row r="59" spans="1:9" x14ac:dyDescent="0.25">
      <c r="A59" s="163" t="s">
        <v>250</v>
      </c>
      <c r="B59" s="191"/>
      <c r="C59" s="191"/>
      <c r="D59" s="746"/>
      <c r="E59" s="746"/>
      <c r="F59" s="746"/>
      <c r="G59" s="746"/>
      <c r="H59" s="747"/>
      <c r="I59" s="747"/>
    </row>
    <row r="60" spans="1:9" x14ac:dyDescent="0.25">
      <c r="A60" s="192" t="s">
        <v>251</v>
      </c>
      <c r="B60" s="193"/>
      <c r="C60" s="193"/>
      <c r="D60" s="746"/>
      <c r="E60" s="746"/>
      <c r="F60" s="746"/>
      <c r="G60" s="746"/>
      <c r="H60" s="747"/>
      <c r="I60" s="747"/>
    </row>
    <row r="61" spans="1:9" x14ac:dyDescent="0.25">
      <c r="A61" s="194" t="s">
        <v>252</v>
      </c>
      <c r="B61" s="180">
        <f>+B44+B60</f>
        <v>0</v>
      </c>
      <c r="C61" s="180">
        <f t="shared" ref="C61:I61" si="15">+C44+C60</f>
        <v>0</v>
      </c>
      <c r="D61" s="744">
        <f t="shared" si="15"/>
        <v>0</v>
      </c>
      <c r="E61" s="744">
        <f t="shared" si="15"/>
        <v>0</v>
      </c>
      <c r="F61" s="744">
        <f t="shared" si="15"/>
        <v>0</v>
      </c>
      <c r="G61" s="744">
        <f t="shared" si="15"/>
        <v>0</v>
      </c>
      <c r="H61" s="745">
        <f t="shared" si="15"/>
        <v>0</v>
      </c>
      <c r="I61" s="745">
        <f t="shared" si="15"/>
        <v>0</v>
      </c>
    </row>
    <row r="62" spans="1:9" ht="2.4500000000000002" customHeight="1" x14ac:dyDescent="0.25">
      <c r="A62" s="195"/>
      <c r="B62" s="196"/>
      <c r="C62" s="196"/>
      <c r="D62" s="743"/>
      <c r="E62" s="743"/>
      <c r="F62" s="743"/>
      <c r="G62" s="743"/>
      <c r="H62" s="743"/>
      <c r="I62" s="743"/>
    </row>
    <row r="63" spans="1:9" x14ac:dyDescent="0.25">
      <c r="A63" s="197" t="s">
        <v>253</v>
      </c>
      <c r="B63" s="179">
        <f>+B39-B61</f>
        <v>0</v>
      </c>
      <c r="C63" s="179">
        <f t="shared" ref="C63:I63" si="16">+C39-C61</f>
        <v>0</v>
      </c>
      <c r="D63" s="744">
        <f t="shared" si="16"/>
        <v>0</v>
      </c>
      <c r="E63" s="744">
        <f t="shared" si="16"/>
        <v>0</v>
      </c>
      <c r="F63" s="744">
        <f t="shared" si="16"/>
        <v>0</v>
      </c>
      <c r="G63" s="744">
        <f t="shared" si="16"/>
        <v>0</v>
      </c>
      <c r="H63" s="745">
        <f t="shared" si="16"/>
        <v>0</v>
      </c>
      <c r="I63" s="745">
        <f t="shared" si="16"/>
        <v>0</v>
      </c>
    </row>
    <row r="64" spans="1:9" ht="2.4500000000000002" customHeight="1" x14ac:dyDescent="0.25">
      <c r="A64" s="172"/>
      <c r="B64" s="198"/>
      <c r="C64" s="198"/>
      <c r="D64" s="198"/>
      <c r="E64" s="198"/>
      <c r="F64" s="198"/>
      <c r="G64" s="198"/>
      <c r="H64" s="198"/>
      <c r="I64" s="198"/>
    </row>
    <row r="65" spans="1:9" ht="12.75" customHeight="1" x14ac:dyDescent="0.25">
      <c r="A65" s="741" t="s">
        <v>254</v>
      </c>
      <c r="B65" s="167" t="s">
        <v>24</v>
      </c>
      <c r="C65" s="167" t="s">
        <v>24</v>
      </c>
      <c r="D65" s="707" t="s">
        <v>25</v>
      </c>
      <c r="E65" s="707"/>
      <c r="F65" s="707"/>
      <c r="G65" s="707"/>
      <c r="H65" s="707"/>
      <c r="I65" s="707"/>
    </row>
    <row r="66" spans="1:9" x14ac:dyDescent="0.25">
      <c r="A66" s="741"/>
      <c r="B66" s="169" t="s">
        <v>28</v>
      </c>
      <c r="C66" s="169" t="s">
        <v>29</v>
      </c>
      <c r="D66" s="708" t="s">
        <v>255</v>
      </c>
      <c r="E66" s="708"/>
      <c r="F66" s="708" t="s">
        <v>213</v>
      </c>
      <c r="G66" s="708"/>
      <c r="H66" s="709" t="s">
        <v>213</v>
      </c>
      <c r="I66" s="709"/>
    </row>
    <row r="67" spans="1:9" x14ac:dyDescent="0.25">
      <c r="A67" s="741"/>
      <c r="B67" s="199"/>
      <c r="C67" s="199"/>
      <c r="D67" s="742" t="s">
        <v>256</v>
      </c>
      <c r="E67" s="742"/>
      <c r="F67" s="710" t="s">
        <v>214</v>
      </c>
      <c r="G67" s="710"/>
      <c r="H67" s="711" t="s">
        <v>215</v>
      </c>
      <c r="I67" s="711"/>
    </row>
    <row r="68" spans="1:9" x14ac:dyDescent="0.25">
      <c r="A68" s="200" t="s">
        <v>257</v>
      </c>
      <c r="B68" s="201">
        <f>+B69+B73</f>
        <v>0</v>
      </c>
      <c r="C68" s="201">
        <f t="shared" ref="C68:I68" si="17">+C69+C73</f>
        <v>0</v>
      </c>
      <c r="D68" s="739">
        <f t="shared" si="17"/>
        <v>0</v>
      </c>
      <c r="E68" s="739">
        <f t="shared" si="17"/>
        <v>0</v>
      </c>
      <c r="F68" s="739">
        <f t="shared" si="17"/>
        <v>0</v>
      </c>
      <c r="G68" s="739">
        <f t="shared" si="17"/>
        <v>0</v>
      </c>
      <c r="H68" s="740">
        <f t="shared" si="17"/>
        <v>0</v>
      </c>
      <c r="I68" s="740">
        <f t="shared" si="17"/>
        <v>0</v>
      </c>
    </row>
    <row r="69" spans="1:9" x14ac:dyDescent="0.25">
      <c r="A69" s="200" t="s">
        <v>258</v>
      </c>
      <c r="B69" s="173">
        <f>SUM(B70:B72)</f>
        <v>0</v>
      </c>
      <c r="C69" s="173">
        <f t="shared" ref="C69:I69" si="18">SUM(C70:C72)</f>
        <v>0</v>
      </c>
      <c r="D69" s="737">
        <f t="shared" si="18"/>
        <v>0</v>
      </c>
      <c r="E69" s="737">
        <f t="shared" si="18"/>
        <v>0</v>
      </c>
      <c r="F69" s="737">
        <f t="shared" si="18"/>
        <v>0</v>
      </c>
      <c r="G69" s="737">
        <f t="shared" si="18"/>
        <v>0</v>
      </c>
      <c r="H69" s="738">
        <f t="shared" si="18"/>
        <v>0</v>
      </c>
      <c r="I69" s="738">
        <f t="shared" si="18"/>
        <v>0</v>
      </c>
    </row>
    <row r="70" spans="1:9" x14ac:dyDescent="0.25">
      <c r="A70" s="200" t="s">
        <v>259</v>
      </c>
      <c r="B70" s="175"/>
      <c r="C70" s="175"/>
      <c r="D70" s="735"/>
      <c r="E70" s="735"/>
      <c r="F70" s="735"/>
      <c r="G70" s="735"/>
      <c r="H70" s="736"/>
      <c r="I70" s="736"/>
    </row>
    <row r="71" spans="1:9" x14ac:dyDescent="0.25">
      <c r="A71" s="200" t="s">
        <v>260</v>
      </c>
      <c r="B71" s="175"/>
      <c r="C71" s="175"/>
      <c r="D71" s="735"/>
      <c r="E71" s="735"/>
      <c r="F71" s="735"/>
      <c r="G71" s="735"/>
      <c r="H71" s="736"/>
      <c r="I71" s="736"/>
    </row>
    <row r="72" spans="1:9" x14ac:dyDescent="0.25">
      <c r="A72" s="200" t="s">
        <v>261</v>
      </c>
      <c r="B72" s="175"/>
      <c r="C72" s="175"/>
      <c r="D72" s="735"/>
      <c r="E72" s="735"/>
      <c r="F72" s="735"/>
      <c r="G72" s="735"/>
      <c r="H72" s="736"/>
      <c r="I72" s="736"/>
    </row>
    <row r="73" spans="1:9" x14ac:dyDescent="0.25">
      <c r="A73" s="200" t="s">
        <v>262</v>
      </c>
      <c r="B73" s="173">
        <f>SUM(B74:B76)</f>
        <v>0</v>
      </c>
      <c r="C73" s="173">
        <f t="shared" ref="C73:I73" si="19">SUM(C74:C76)</f>
        <v>0</v>
      </c>
      <c r="D73" s="737">
        <f t="shared" si="19"/>
        <v>0</v>
      </c>
      <c r="E73" s="737">
        <f t="shared" si="19"/>
        <v>0</v>
      </c>
      <c r="F73" s="737">
        <f t="shared" si="19"/>
        <v>0</v>
      </c>
      <c r="G73" s="737">
        <f t="shared" si="19"/>
        <v>0</v>
      </c>
      <c r="H73" s="738">
        <f t="shared" si="19"/>
        <v>0</v>
      </c>
      <c r="I73" s="738">
        <f t="shared" si="19"/>
        <v>0</v>
      </c>
    </row>
    <row r="74" spans="1:9" x14ac:dyDescent="0.25">
      <c r="A74" s="200" t="s">
        <v>263</v>
      </c>
      <c r="B74" s="175"/>
      <c r="C74" s="175"/>
      <c r="D74" s="735"/>
      <c r="E74" s="735"/>
      <c r="F74" s="735"/>
      <c r="G74" s="735"/>
      <c r="H74" s="736"/>
      <c r="I74" s="736"/>
    </row>
    <row r="75" spans="1:9" x14ac:dyDescent="0.25">
      <c r="A75" s="200" t="s">
        <v>264</v>
      </c>
      <c r="B75" s="175"/>
      <c r="C75" s="175"/>
      <c r="D75" s="735"/>
      <c r="E75" s="735"/>
      <c r="F75" s="735"/>
      <c r="G75" s="735"/>
      <c r="H75" s="736"/>
      <c r="I75" s="736"/>
    </row>
    <row r="76" spans="1:9" x14ac:dyDescent="0.25">
      <c r="A76" s="202" t="s">
        <v>261</v>
      </c>
      <c r="B76" s="177"/>
      <c r="C76" s="177"/>
      <c r="D76" s="729"/>
      <c r="E76" s="729"/>
      <c r="F76" s="729"/>
      <c r="G76" s="729"/>
      <c r="H76" s="730"/>
      <c r="I76" s="730"/>
    </row>
    <row r="77" spans="1:9" ht="2.4500000000000002" customHeight="1" x14ac:dyDescent="0.25">
      <c r="A77" s="172"/>
      <c r="B77" s="198"/>
      <c r="C77" s="198"/>
      <c r="D77" s="198"/>
      <c r="E77" s="198"/>
      <c r="F77" s="198"/>
      <c r="G77" s="198"/>
      <c r="H77" s="198"/>
      <c r="I77" s="198"/>
    </row>
    <row r="78" spans="1:9" x14ac:dyDescent="0.25">
      <c r="A78" s="731" t="s">
        <v>265</v>
      </c>
      <c r="B78" s="731"/>
      <c r="C78" s="731"/>
      <c r="D78" s="732" t="s">
        <v>266</v>
      </c>
      <c r="E78" s="732"/>
      <c r="F78" s="732"/>
      <c r="G78" s="732"/>
      <c r="H78" s="732"/>
      <c r="I78" s="732"/>
    </row>
    <row r="79" spans="1:9" x14ac:dyDescent="0.25">
      <c r="A79" s="733" t="s">
        <v>267</v>
      </c>
      <c r="B79" s="733"/>
      <c r="C79" s="733"/>
      <c r="D79" s="734"/>
      <c r="E79" s="734"/>
      <c r="F79" s="734"/>
      <c r="G79" s="734"/>
      <c r="H79" s="734"/>
      <c r="I79" s="734"/>
    </row>
    <row r="80" spans="1:9" ht="2.4500000000000002" customHeight="1" x14ac:dyDescent="0.25">
      <c r="A80" s="172"/>
      <c r="B80" s="198"/>
      <c r="C80" s="198"/>
      <c r="D80" s="198"/>
      <c r="E80" s="198"/>
      <c r="F80" s="198"/>
      <c r="G80" s="198"/>
      <c r="H80" s="198"/>
      <c r="I80" s="198"/>
    </row>
    <row r="81" spans="1:9" ht="12.75" customHeight="1" x14ac:dyDescent="0.25">
      <c r="A81" s="722" t="s">
        <v>268</v>
      </c>
      <c r="B81" s="723" t="s">
        <v>269</v>
      </c>
      <c r="C81" s="723"/>
      <c r="D81" s="724" t="s">
        <v>270</v>
      </c>
      <c r="E81" s="724"/>
      <c r="F81" s="724"/>
      <c r="G81" s="724"/>
      <c r="H81" s="724"/>
      <c r="I81" s="724"/>
    </row>
    <row r="82" spans="1:9" ht="12.75" customHeight="1" x14ac:dyDescent="0.25">
      <c r="A82" s="722"/>
      <c r="B82" s="723"/>
      <c r="C82" s="723"/>
      <c r="D82" s="725" t="s">
        <v>214</v>
      </c>
      <c r="E82" s="725"/>
      <c r="F82" s="725"/>
      <c r="G82" s="726" t="s">
        <v>215</v>
      </c>
      <c r="H82" s="726"/>
      <c r="I82" s="726"/>
    </row>
    <row r="83" spans="1:9" x14ac:dyDescent="0.25">
      <c r="A83" s="200" t="s">
        <v>271</v>
      </c>
      <c r="B83" s="727"/>
      <c r="C83" s="727"/>
      <c r="D83" s="727"/>
      <c r="E83" s="727"/>
      <c r="F83" s="727"/>
      <c r="G83" s="728"/>
      <c r="H83" s="728"/>
      <c r="I83" s="728"/>
    </row>
    <row r="84" spans="1:9" x14ac:dyDescent="0.25">
      <c r="A84" s="200" t="s">
        <v>272</v>
      </c>
      <c r="B84" s="720"/>
      <c r="C84" s="720"/>
      <c r="D84" s="720"/>
      <c r="E84" s="720"/>
      <c r="F84" s="720"/>
      <c r="G84" s="721"/>
      <c r="H84" s="721"/>
      <c r="I84" s="721"/>
    </row>
    <row r="85" spans="1:9" x14ac:dyDescent="0.25">
      <c r="A85" s="200" t="s">
        <v>273</v>
      </c>
      <c r="B85" s="720"/>
      <c r="C85" s="720"/>
      <c r="D85" s="720"/>
      <c r="E85" s="720"/>
      <c r="F85" s="720"/>
      <c r="G85" s="721"/>
      <c r="H85" s="721"/>
      <c r="I85" s="721"/>
    </row>
    <row r="86" spans="1:9" x14ac:dyDescent="0.25">
      <c r="A86" s="203" t="s">
        <v>274</v>
      </c>
      <c r="B86" s="718"/>
      <c r="C86" s="718"/>
      <c r="D86" s="718"/>
      <c r="E86" s="718"/>
      <c r="F86" s="718"/>
      <c r="G86" s="719"/>
      <c r="H86" s="719"/>
      <c r="I86" s="719"/>
    </row>
    <row r="87" spans="1:9" ht="5.0999999999999996" customHeight="1" x14ac:dyDescent="0.25">
      <c r="A87" s="172"/>
      <c r="B87" s="204"/>
      <c r="C87" s="204"/>
      <c r="D87" s="176"/>
      <c r="E87" s="176"/>
      <c r="F87" s="176"/>
      <c r="G87" s="176"/>
      <c r="H87" s="176"/>
      <c r="I87" s="176"/>
    </row>
    <row r="88" spans="1:9" ht="12.75" customHeight="1" x14ac:dyDescent="0.25">
      <c r="A88" s="166"/>
      <c r="B88" s="167" t="s">
        <v>24</v>
      </c>
      <c r="C88" s="167" t="s">
        <v>24</v>
      </c>
      <c r="D88" s="707" t="s">
        <v>25</v>
      </c>
      <c r="E88" s="707"/>
      <c r="F88" s="707"/>
      <c r="G88" s="707"/>
      <c r="H88" s="707"/>
      <c r="I88" s="707"/>
    </row>
    <row r="89" spans="1:9" x14ac:dyDescent="0.25">
      <c r="A89" s="168" t="s">
        <v>275</v>
      </c>
      <c r="B89" s="169" t="s">
        <v>28</v>
      </c>
      <c r="C89" s="169" t="s">
        <v>29</v>
      </c>
      <c r="D89" s="708" t="s">
        <v>30</v>
      </c>
      <c r="E89" s="708"/>
      <c r="F89" s="708" t="s">
        <v>213</v>
      </c>
      <c r="G89" s="708"/>
      <c r="H89" s="709" t="s">
        <v>213</v>
      </c>
      <c r="I89" s="709"/>
    </row>
    <row r="90" spans="1:9" x14ac:dyDescent="0.25">
      <c r="A90" s="170"/>
      <c r="B90" s="171"/>
      <c r="C90" s="171"/>
      <c r="D90" s="205"/>
      <c r="E90" s="206"/>
      <c r="F90" s="710" t="s">
        <v>214</v>
      </c>
      <c r="G90" s="710"/>
      <c r="H90" s="711" t="s">
        <v>215</v>
      </c>
      <c r="I90" s="711"/>
    </row>
    <row r="91" spans="1:9" x14ac:dyDescent="0.25">
      <c r="A91" s="172" t="s">
        <v>276</v>
      </c>
      <c r="B91" s="173">
        <f>+B92+B104+B105+B106</f>
        <v>0</v>
      </c>
      <c r="C91" s="173">
        <f t="shared" ref="C91:I91" si="20">+C92+C104+C105+C106</f>
        <v>0</v>
      </c>
      <c r="D91" s="716">
        <f t="shared" si="20"/>
        <v>0</v>
      </c>
      <c r="E91" s="716">
        <f t="shared" si="20"/>
        <v>0</v>
      </c>
      <c r="F91" s="716">
        <f t="shared" si="20"/>
        <v>0</v>
      </c>
      <c r="G91" s="716">
        <f t="shared" si="20"/>
        <v>0</v>
      </c>
      <c r="H91" s="717">
        <f t="shared" si="20"/>
        <v>0</v>
      </c>
      <c r="I91" s="717">
        <f t="shared" si="20"/>
        <v>0</v>
      </c>
    </row>
    <row r="92" spans="1:9" x14ac:dyDescent="0.25">
      <c r="A92" s="164" t="s">
        <v>191</v>
      </c>
      <c r="B92" s="173">
        <f>+B93+B102+B103</f>
        <v>0</v>
      </c>
      <c r="C92" s="173">
        <f t="shared" ref="C92:I92" si="21">+C93+C102+C103</f>
        <v>0</v>
      </c>
      <c r="D92" s="716">
        <f t="shared" si="21"/>
        <v>0</v>
      </c>
      <c r="E92" s="716">
        <f t="shared" si="21"/>
        <v>0</v>
      </c>
      <c r="F92" s="716">
        <f t="shared" si="21"/>
        <v>0</v>
      </c>
      <c r="G92" s="716">
        <f t="shared" si="21"/>
        <v>0</v>
      </c>
      <c r="H92" s="717">
        <f t="shared" si="21"/>
        <v>0</v>
      </c>
      <c r="I92" s="717">
        <f t="shared" si="21"/>
        <v>0</v>
      </c>
    </row>
    <row r="93" spans="1:9" x14ac:dyDescent="0.25">
      <c r="A93" s="164" t="s">
        <v>277</v>
      </c>
      <c r="B93" s="173">
        <f>+B94+B98</f>
        <v>0</v>
      </c>
      <c r="C93" s="173">
        <f t="shared" ref="C93:I93" si="22">+C94+C98</f>
        <v>0</v>
      </c>
      <c r="D93" s="716">
        <f t="shared" si="22"/>
        <v>0</v>
      </c>
      <c r="E93" s="716">
        <f t="shared" si="22"/>
        <v>0</v>
      </c>
      <c r="F93" s="716">
        <f t="shared" si="22"/>
        <v>0</v>
      </c>
      <c r="G93" s="716">
        <f t="shared" si="22"/>
        <v>0</v>
      </c>
      <c r="H93" s="717">
        <f t="shared" si="22"/>
        <v>0</v>
      </c>
      <c r="I93" s="717">
        <f t="shared" si="22"/>
        <v>0</v>
      </c>
    </row>
    <row r="94" spans="1:9" x14ac:dyDescent="0.25">
      <c r="A94" s="164" t="s">
        <v>218</v>
      </c>
      <c r="B94" s="173">
        <f>SUM(B95:B97)</f>
        <v>0</v>
      </c>
      <c r="C94" s="173">
        <f t="shared" ref="C94:I94" si="23">SUM(C95:C97)</f>
        <v>0</v>
      </c>
      <c r="D94" s="716">
        <f t="shared" si="23"/>
        <v>0</v>
      </c>
      <c r="E94" s="716">
        <f t="shared" si="23"/>
        <v>0</v>
      </c>
      <c r="F94" s="716">
        <f t="shared" si="23"/>
        <v>0</v>
      </c>
      <c r="G94" s="716">
        <f t="shared" si="23"/>
        <v>0</v>
      </c>
      <c r="H94" s="717">
        <f t="shared" si="23"/>
        <v>0</v>
      </c>
      <c r="I94" s="717">
        <f t="shared" si="23"/>
        <v>0</v>
      </c>
    </row>
    <row r="95" spans="1:9" x14ac:dyDescent="0.25">
      <c r="A95" s="164" t="s">
        <v>219</v>
      </c>
      <c r="B95" s="175"/>
      <c r="C95" s="175"/>
      <c r="D95" s="706"/>
      <c r="E95" s="706"/>
      <c r="F95" s="706"/>
      <c r="G95" s="706"/>
      <c r="H95" s="715"/>
      <c r="I95" s="715"/>
    </row>
    <row r="96" spans="1:9" x14ac:dyDescent="0.25">
      <c r="A96" s="164" t="s">
        <v>220</v>
      </c>
      <c r="B96" s="175"/>
      <c r="C96" s="175"/>
      <c r="D96" s="706"/>
      <c r="E96" s="706"/>
      <c r="F96" s="706"/>
      <c r="G96" s="706"/>
      <c r="H96" s="715"/>
      <c r="I96" s="715"/>
    </row>
    <row r="97" spans="1:9" x14ac:dyDescent="0.25">
      <c r="A97" s="164" t="s">
        <v>221</v>
      </c>
      <c r="B97" s="175"/>
      <c r="C97" s="175"/>
      <c r="D97" s="706"/>
      <c r="E97" s="706"/>
      <c r="F97" s="706"/>
      <c r="G97" s="706"/>
      <c r="H97" s="715"/>
      <c r="I97" s="715"/>
    </row>
    <row r="98" spans="1:9" x14ac:dyDescent="0.25">
      <c r="A98" s="164" t="s">
        <v>222</v>
      </c>
      <c r="B98" s="173">
        <f>SUM(B99:B101)</f>
        <v>0</v>
      </c>
      <c r="C98" s="173">
        <f t="shared" ref="C98:I98" si="24">SUM(C99:C101)</f>
        <v>0</v>
      </c>
      <c r="D98" s="716">
        <f t="shared" si="24"/>
        <v>0</v>
      </c>
      <c r="E98" s="716">
        <f t="shared" si="24"/>
        <v>0</v>
      </c>
      <c r="F98" s="716">
        <f t="shared" si="24"/>
        <v>0</v>
      </c>
      <c r="G98" s="716">
        <f t="shared" si="24"/>
        <v>0</v>
      </c>
      <c r="H98" s="717">
        <f t="shared" si="24"/>
        <v>0</v>
      </c>
      <c r="I98" s="717">
        <f t="shared" si="24"/>
        <v>0</v>
      </c>
    </row>
    <row r="99" spans="1:9" x14ac:dyDescent="0.25">
      <c r="A99" s="164" t="s">
        <v>223</v>
      </c>
      <c r="B99" s="175"/>
      <c r="C99" s="175"/>
      <c r="D99" s="706"/>
      <c r="E99" s="706"/>
      <c r="F99" s="706"/>
      <c r="G99" s="706"/>
      <c r="H99" s="715"/>
      <c r="I99" s="715"/>
    </row>
    <row r="100" spans="1:9" x14ac:dyDescent="0.25">
      <c r="A100" s="164" t="s">
        <v>224</v>
      </c>
      <c r="B100" s="175"/>
      <c r="C100" s="175"/>
      <c r="D100" s="706"/>
      <c r="E100" s="706"/>
      <c r="F100" s="706"/>
      <c r="G100" s="706"/>
      <c r="H100" s="715"/>
      <c r="I100" s="715"/>
    </row>
    <row r="101" spans="1:9" x14ac:dyDescent="0.25">
      <c r="A101" s="164" t="s">
        <v>278</v>
      </c>
      <c r="B101" s="175"/>
      <c r="C101" s="175"/>
      <c r="D101" s="706"/>
      <c r="E101" s="706"/>
      <c r="F101" s="706"/>
      <c r="G101" s="706"/>
      <c r="H101" s="715"/>
      <c r="I101" s="715"/>
    </row>
    <row r="102" spans="1:9" x14ac:dyDescent="0.25">
      <c r="A102" s="164" t="s">
        <v>279</v>
      </c>
      <c r="B102" s="175"/>
      <c r="C102" s="175"/>
      <c r="D102" s="706"/>
      <c r="E102" s="706"/>
      <c r="F102" s="706"/>
      <c r="G102" s="706"/>
      <c r="H102" s="715"/>
      <c r="I102" s="715"/>
    </row>
    <row r="103" spans="1:9" x14ac:dyDescent="0.25">
      <c r="A103" s="164" t="s">
        <v>280</v>
      </c>
      <c r="B103" s="175"/>
      <c r="C103" s="175"/>
      <c r="D103" s="706"/>
      <c r="E103" s="706"/>
      <c r="F103" s="706"/>
      <c r="G103" s="706"/>
      <c r="H103" s="715"/>
      <c r="I103" s="715"/>
    </row>
    <row r="104" spans="1:9" x14ac:dyDescent="0.25">
      <c r="A104" s="164" t="s">
        <v>192</v>
      </c>
      <c r="B104" s="175"/>
      <c r="C104" s="175"/>
      <c r="D104" s="706"/>
      <c r="E104" s="706"/>
      <c r="F104" s="706"/>
      <c r="G104" s="706"/>
      <c r="H104" s="715"/>
      <c r="I104" s="715"/>
    </row>
    <row r="105" spans="1:9" x14ac:dyDescent="0.25">
      <c r="A105" s="164" t="s">
        <v>195</v>
      </c>
      <c r="B105" s="175"/>
      <c r="C105" s="175"/>
      <c r="D105" s="706"/>
      <c r="E105" s="706"/>
      <c r="F105" s="706"/>
      <c r="G105" s="706"/>
      <c r="H105" s="715"/>
      <c r="I105" s="715"/>
    </row>
    <row r="106" spans="1:9" x14ac:dyDescent="0.25">
      <c r="A106" s="164" t="s">
        <v>197</v>
      </c>
      <c r="B106" s="175"/>
      <c r="C106" s="175"/>
      <c r="D106" s="706"/>
      <c r="E106" s="706"/>
      <c r="F106" s="706"/>
      <c r="G106" s="706"/>
      <c r="H106" s="715"/>
      <c r="I106" s="715"/>
    </row>
    <row r="107" spans="1:9" x14ac:dyDescent="0.25">
      <c r="A107" s="164" t="s">
        <v>281</v>
      </c>
      <c r="B107" s="173">
        <f>SUM(B108:B110)</f>
        <v>0</v>
      </c>
      <c r="C107" s="173">
        <f t="shared" ref="C107:I107" si="25">SUM(C108:C110)</f>
        <v>0</v>
      </c>
      <c r="D107" s="716">
        <f t="shared" si="25"/>
        <v>0</v>
      </c>
      <c r="E107" s="716">
        <f t="shared" si="25"/>
        <v>0</v>
      </c>
      <c r="F107" s="716">
        <f t="shared" si="25"/>
        <v>0</v>
      </c>
      <c r="G107" s="716">
        <f t="shared" si="25"/>
        <v>0</v>
      </c>
      <c r="H107" s="717">
        <f t="shared" si="25"/>
        <v>0</v>
      </c>
      <c r="I107" s="717">
        <f t="shared" si="25"/>
        <v>0</v>
      </c>
    </row>
    <row r="108" spans="1:9" x14ac:dyDescent="0.25">
      <c r="A108" s="164" t="s">
        <v>282</v>
      </c>
      <c r="B108" s="175"/>
      <c r="C108" s="175"/>
      <c r="D108" s="706"/>
      <c r="E108" s="706"/>
      <c r="F108" s="706"/>
      <c r="G108" s="706"/>
      <c r="H108" s="715"/>
      <c r="I108" s="715"/>
    </row>
    <row r="109" spans="1:9" x14ac:dyDescent="0.25">
      <c r="A109" s="164" t="s">
        <v>283</v>
      </c>
      <c r="B109" s="175"/>
      <c r="C109" s="175"/>
      <c r="D109" s="706"/>
      <c r="E109" s="706"/>
      <c r="F109" s="706"/>
      <c r="G109" s="706"/>
      <c r="H109" s="715"/>
      <c r="I109" s="715"/>
    </row>
    <row r="110" spans="1:9" x14ac:dyDescent="0.25">
      <c r="A110" s="164" t="s">
        <v>284</v>
      </c>
      <c r="B110" s="175"/>
      <c r="C110" s="175"/>
      <c r="D110" s="706"/>
      <c r="E110" s="706"/>
      <c r="F110" s="706"/>
      <c r="G110" s="706"/>
      <c r="H110" s="715"/>
      <c r="I110" s="715"/>
    </row>
    <row r="111" spans="1:9" x14ac:dyDescent="0.25">
      <c r="A111" s="176" t="s">
        <v>285</v>
      </c>
      <c r="B111" s="177"/>
      <c r="C111" s="177"/>
      <c r="D111" s="703"/>
      <c r="E111" s="703"/>
      <c r="F111" s="703"/>
      <c r="G111" s="703"/>
      <c r="H111" s="712"/>
      <c r="I111" s="712"/>
    </row>
    <row r="112" spans="1:9" ht="25.5" x14ac:dyDescent="0.25">
      <c r="A112" s="207" t="s">
        <v>286</v>
      </c>
      <c r="B112" s="208">
        <f>+B91+B107-B111</f>
        <v>0</v>
      </c>
      <c r="C112" s="208">
        <f t="shared" ref="C112:I112" si="26">+C91+C107-C111</f>
        <v>0</v>
      </c>
      <c r="D112" s="713">
        <f t="shared" si="26"/>
        <v>0</v>
      </c>
      <c r="E112" s="713">
        <f t="shared" si="26"/>
        <v>0</v>
      </c>
      <c r="F112" s="713">
        <f t="shared" si="26"/>
        <v>0</v>
      </c>
      <c r="G112" s="713">
        <f t="shared" si="26"/>
        <v>0</v>
      </c>
      <c r="H112" s="714">
        <f t="shared" si="26"/>
        <v>0</v>
      </c>
      <c r="I112" s="714">
        <f t="shared" si="26"/>
        <v>0</v>
      </c>
    </row>
    <row r="113" spans="1:9" ht="5.0999999999999996" customHeight="1" x14ac:dyDescent="0.25">
      <c r="A113" s="172"/>
      <c r="B113" s="209"/>
      <c r="C113" s="209"/>
      <c r="D113" s="210"/>
      <c r="E113" s="210"/>
      <c r="F113" s="210"/>
      <c r="G113" s="210"/>
      <c r="H113" s="210"/>
      <c r="I113" s="210"/>
    </row>
    <row r="114" spans="1:9" ht="12.75" customHeight="1" x14ac:dyDescent="0.25">
      <c r="A114" s="183"/>
      <c r="B114" s="167" t="s">
        <v>107</v>
      </c>
      <c r="C114" s="184" t="s">
        <v>107</v>
      </c>
      <c r="D114" s="707" t="s">
        <v>110</v>
      </c>
      <c r="E114" s="707"/>
      <c r="F114" s="707"/>
      <c r="G114" s="707"/>
      <c r="H114" s="707"/>
      <c r="I114" s="707"/>
    </row>
    <row r="115" spans="1:9" x14ac:dyDescent="0.25">
      <c r="A115" s="185" t="s">
        <v>287</v>
      </c>
      <c r="B115" s="169" t="s">
        <v>28</v>
      </c>
      <c r="C115" s="169" t="s">
        <v>29</v>
      </c>
      <c r="D115" s="708" t="s">
        <v>30</v>
      </c>
      <c r="E115" s="708"/>
      <c r="F115" s="708" t="s">
        <v>213</v>
      </c>
      <c r="G115" s="708"/>
      <c r="H115" s="709" t="s">
        <v>213</v>
      </c>
      <c r="I115" s="709"/>
    </row>
    <row r="116" spans="1:9" x14ac:dyDescent="0.25">
      <c r="A116" s="186"/>
      <c r="B116" s="187"/>
      <c r="C116" s="187"/>
      <c r="D116" s="211"/>
      <c r="E116" s="212"/>
      <c r="F116" s="710" t="s">
        <v>214</v>
      </c>
      <c r="G116" s="710"/>
      <c r="H116" s="711" t="s">
        <v>215</v>
      </c>
      <c r="I116" s="711"/>
    </row>
    <row r="117" spans="1:9" x14ac:dyDescent="0.25">
      <c r="A117" s="213" t="s">
        <v>288</v>
      </c>
      <c r="B117" s="214">
        <f>SUM(B118:B119)</f>
        <v>0</v>
      </c>
      <c r="C117" s="214">
        <f t="shared" ref="C117:I117" si="27">SUM(C118:C119)</f>
        <v>0</v>
      </c>
      <c r="D117" s="705">
        <f t="shared" si="27"/>
        <v>0</v>
      </c>
      <c r="E117" s="705">
        <f t="shared" si="27"/>
        <v>0</v>
      </c>
      <c r="F117" s="705">
        <f t="shared" si="27"/>
        <v>0</v>
      </c>
      <c r="G117" s="705">
        <f t="shared" si="27"/>
        <v>0</v>
      </c>
      <c r="H117" s="705">
        <f t="shared" si="27"/>
        <v>0</v>
      </c>
      <c r="I117" s="705">
        <f t="shared" si="27"/>
        <v>0</v>
      </c>
    </row>
    <row r="118" spans="1:9" x14ac:dyDescent="0.25">
      <c r="A118" s="215" t="s">
        <v>289</v>
      </c>
      <c r="B118" s="216"/>
      <c r="C118" s="216"/>
      <c r="D118" s="706"/>
      <c r="E118" s="706"/>
      <c r="F118" s="706"/>
      <c r="G118" s="706"/>
      <c r="H118" s="706"/>
      <c r="I118" s="706"/>
    </row>
    <row r="119" spans="1:9" x14ac:dyDescent="0.25">
      <c r="A119" s="217" t="s">
        <v>290</v>
      </c>
      <c r="B119" s="218"/>
      <c r="C119" s="218"/>
      <c r="D119" s="703"/>
      <c r="E119" s="703"/>
      <c r="F119" s="703"/>
      <c r="G119" s="703"/>
      <c r="H119" s="703"/>
      <c r="I119" s="703"/>
    </row>
    <row r="120" spans="1:9" x14ac:dyDescent="0.25">
      <c r="A120" s="217" t="s">
        <v>291</v>
      </c>
      <c r="B120" s="219">
        <f>+B117</f>
        <v>0</v>
      </c>
      <c r="C120" s="219">
        <f t="shared" ref="C120:I120" si="28">+C117</f>
        <v>0</v>
      </c>
      <c r="D120" s="704">
        <f t="shared" si="28"/>
        <v>0</v>
      </c>
      <c r="E120" s="704">
        <f t="shared" si="28"/>
        <v>0</v>
      </c>
      <c r="F120" s="704">
        <f t="shared" si="28"/>
        <v>0</v>
      </c>
      <c r="G120" s="704">
        <f t="shared" si="28"/>
        <v>0</v>
      </c>
      <c r="H120" s="704">
        <f t="shared" si="28"/>
        <v>0</v>
      </c>
      <c r="I120" s="704">
        <f t="shared" si="28"/>
        <v>0</v>
      </c>
    </row>
    <row r="121" spans="1:9" x14ac:dyDescent="0.25">
      <c r="A121" s="220" t="s">
        <v>140</v>
      </c>
      <c r="B121" s="221"/>
      <c r="C121" s="221"/>
      <c r="D121" s="221"/>
      <c r="E121" s="221"/>
      <c r="F121" s="221"/>
      <c r="G121" s="221"/>
      <c r="H121" s="221"/>
      <c r="I121" s="221"/>
    </row>
  </sheetData>
  <sheetProtection password="DA51" sheet="1" formatColumns="0" formatRows="0" selectLockedCells="1"/>
  <mergeCells count="305">
    <mergeCell ref="A3:I3"/>
    <mergeCell ref="A4:I4"/>
    <mergeCell ref="A5:I5"/>
    <mergeCell ref="A6:I6"/>
    <mergeCell ref="A7:I7"/>
    <mergeCell ref="H9:I9"/>
    <mergeCell ref="D10:I10"/>
    <mergeCell ref="D11:E12"/>
    <mergeCell ref="F11:G11"/>
    <mergeCell ref="H11:I11"/>
    <mergeCell ref="F12:G12"/>
    <mergeCell ref="H12:I12"/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D38:E38"/>
    <mergeCell ref="F38:G38"/>
    <mergeCell ref="H38:I38"/>
    <mergeCell ref="D39:E39"/>
    <mergeCell ref="F39:G39"/>
    <mergeCell ref="H39:I39"/>
    <mergeCell ref="D41:I41"/>
    <mergeCell ref="D42:E42"/>
    <mergeCell ref="F42:G42"/>
    <mergeCell ref="H42:I42"/>
    <mergeCell ref="F43:G43"/>
    <mergeCell ref="H43:I43"/>
    <mergeCell ref="D44:E44"/>
    <mergeCell ref="F44:G44"/>
    <mergeCell ref="H44:I44"/>
    <mergeCell ref="D45:E45"/>
    <mergeCell ref="F45:G45"/>
    <mergeCell ref="H45:I45"/>
    <mergeCell ref="D46:E46"/>
    <mergeCell ref="F46:G46"/>
    <mergeCell ref="H46:I46"/>
    <mergeCell ref="D47:E47"/>
    <mergeCell ref="F47:G47"/>
    <mergeCell ref="H47:I47"/>
    <mergeCell ref="D48:E48"/>
    <mergeCell ref="F48:G48"/>
    <mergeCell ref="H48:I48"/>
    <mergeCell ref="D49:E49"/>
    <mergeCell ref="F49:G49"/>
    <mergeCell ref="H49:I49"/>
    <mergeCell ref="D50:E50"/>
    <mergeCell ref="F50:G50"/>
    <mergeCell ref="H50:I50"/>
    <mergeCell ref="D51:E51"/>
    <mergeCell ref="F51:G51"/>
    <mergeCell ref="H51:I51"/>
    <mergeCell ref="D52:E52"/>
    <mergeCell ref="F52:G52"/>
    <mergeCell ref="H52:I52"/>
    <mergeCell ref="D53:E53"/>
    <mergeCell ref="F53:G53"/>
    <mergeCell ref="H53:I53"/>
    <mergeCell ref="D54:E54"/>
    <mergeCell ref="F54:G54"/>
    <mergeCell ref="H54:I54"/>
    <mergeCell ref="D55:E55"/>
    <mergeCell ref="F55:G55"/>
    <mergeCell ref="H55:I55"/>
    <mergeCell ref="D56:E56"/>
    <mergeCell ref="F56:G56"/>
    <mergeCell ref="H56:I56"/>
    <mergeCell ref="D57:E57"/>
    <mergeCell ref="F57:G57"/>
    <mergeCell ref="H57:I57"/>
    <mergeCell ref="D58:E58"/>
    <mergeCell ref="F58:G58"/>
    <mergeCell ref="H58:I58"/>
    <mergeCell ref="D59:E59"/>
    <mergeCell ref="F59:G59"/>
    <mergeCell ref="H59:I59"/>
    <mergeCell ref="D60:E60"/>
    <mergeCell ref="F60:G60"/>
    <mergeCell ref="H60:I60"/>
    <mergeCell ref="D61:E61"/>
    <mergeCell ref="F61:G61"/>
    <mergeCell ref="H61:I61"/>
    <mergeCell ref="D62:E62"/>
    <mergeCell ref="F62:G62"/>
    <mergeCell ref="H62:I62"/>
    <mergeCell ref="D63:E63"/>
    <mergeCell ref="F63:G63"/>
    <mergeCell ref="H63:I63"/>
    <mergeCell ref="A65:A67"/>
    <mergeCell ref="D65:I65"/>
    <mergeCell ref="D66:E66"/>
    <mergeCell ref="F66:G66"/>
    <mergeCell ref="H66:I66"/>
    <mergeCell ref="D67:E67"/>
    <mergeCell ref="F67:G67"/>
    <mergeCell ref="H67:I67"/>
    <mergeCell ref="D68:E68"/>
    <mergeCell ref="F68:G68"/>
    <mergeCell ref="H68:I68"/>
    <mergeCell ref="D69:E69"/>
    <mergeCell ref="F69:G69"/>
    <mergeCell ref="H69:I69"/>
    <mergeCell ref="D70:E70"/>
    <mergeCell ref="F70:G70"/>
    <mergeCell ref="H70:I70"/>
    <mergeCell ref="D71:E71"/>
    <mergeCell ref="F71:G71"/>
    <mergeCell ref="H71:I71"/>
    <mergeCell ref="D72:E72"/>
    <mergeCell ref="F72:G72"/>
    <mergeCell ref="H72:I72"/>
    <mergeCell ref="D73:E73"/>
    <mergeCell ref="F73:G73"/>
    <mergeCell ref="H73:I73"/>
    <mergeCell ref="D74:E74"/>
    <mergeCell ref="F74:G74"/>
    <mergeCell ref="H74:I74"/>
    <mergeCell ref="D75:E75"/>
    <mergeCell ref="F75:G75"/>
    <mergeCell ref="H75:I75"/>
    <mergeCell ref="D76:E76"/>
    <mergeCell ref="F76:G76"/>
    <mergeCell ref="H76:I76"/>
    <mergeCell ref="A78:C78"/>
    <mergeCell ref="D78:I78"/>
    <mergeCell ref="A79:C79"/>
    <mergeCell ref="D79:I79"/>
    <mergeCell ref="A81:A82"/>
    <mergeCell ref="B81:C82"/>
    <mergeCell ref="D81:I81"/>
    <mergeCell ref="D82:F82"/>
    <mergeCell ref="G82:I82"/>
    <mergeCell ref="B83:C83"/>
    <mergeCell ref="D83:F83"/>
    <mergeCell ref="G83:I83"/>
    <mergeCell ref="B84:C84"/>
    <mergeCell ref="D84:F84"/>
    <mergeCell ref="G84:I84"/>
    <mergeCell ref="B85:C85"/>
    <mergeCell ref="D85:F85"/>
    <mergeCell ref="G85:I85"/>
    <mergeCell ref="B86:C86"/>
    <mergeCell ref="D86:F86"/>
    <mergeCell ref="G86:I86"/>
    <mergeCell ref="D88:I88"/>
    <mergeCell ref="D89:E89"/>
    <mergeCell ref="F89:G89"/>
    <mergeCell ref="H89:I89"/>
    <mergeCell ref="F90:G90"/>
    <mergeCell ref="H90:I90"/>
    <mergeCell ref="D91:E91"/>
    <mergeCell ref="F91:G91"/>
    <mergeCell ref="H91:I91"/>
    <mergeCell ref="D92:E92"/>
    <mergeCell ref="F92:G92"/>
    <mergeCell ref="H92:I92"/>
    <mergeCell ref="D93:E93"/>
    <mergeCell ref="F93:G93"/>
    <mergeCell ref="H93:I93"/>
    <mergeCell ref="D94:E94"/>
    <mergeCell ref="F94:G94"/>
    <mergeCell ref="H94:I94"/>
    <mergeCell ref="D95:E95"/>
    <mergeCell ref="F95:G95"/>
    <mergeCell ref="H95:I95"/>
    <mergeCell ref="D96:E96"/>
    <mergeCell ref="F96:G96"/>
    <mergeCell ref="H96:I96"/>
    <mergeCell ref="D97:E97"/>
    <mergeCell ref="F97:G97"/>
    <mergeCell ref="H97:I97"/>
    <mergeCell ref="D98:E98"/>
    <mergeCell ref="F98:G98"/>
    <mergeCell ref="H98:I98"/>
    <mergeCell ref="D99:E99"/>
    <mergeCell ref="F99:G99"/>
    <mergeCell ref="H99:I99"/>
    <mergeCell ref="D100:E100"/>
    <mergeCell ref="F100:G100"/>
    <mergeCell ref="H100:I100"/>
    <mergeCell ref="D101:E101"/>
    <mergeCell ref="F101:G101"/>
    <mergeCell ref="H101:I101"/>
    <mergeCell ref="D102:E102"/>
    <mergeCell ref="F102:G102"/>
    <mergeCell ref="H102:I102"/>
    <mergeCell ref="D103:E103"/>
    <mergeCell ref="F103:G103"/>
    <mergeCell ref="H103:I103"/>
    <mergeCell ref="D104:E104"/>
    <mergeCell ref="F104:G104"/>
    <mergeCell ref="H104:I104"/>
    <mergeCell ref="D105:E105"/>
    <mergeCell ref="F105:G105"/>
    <mergeCell ref="H105:I105"/>
    <mergeCell ref="D106:E106"/>
    <mergeCell ref="F106:G106"/>
    <mergeCell ref="H106:I106"/>
    <mergeCell ref="D107:E107"/>
    <mergeCell ref="F107:G107"/>
    <mergeCell ref="H107:I107"/>
    <mergeCell ref="D108:E108"/>
    <mergeCell ref="F108:G108"/>
    <mergeCell ref="H108:I108"/>
    <mergeCell ref="D109:E109"/>
    <mergeCell ref="F109:G109"/>
    <mergeCell ref="H109:I109"/>
    <mergeCell ref="D110:E110"/>
    <mergeCell ref="F110:G110"/>
    <mergeCell ref="H110:I110"/>
    <mergeCell ref="D111:E111"/>
    <mergeCell ref="F111:G111"/>
    <mergeCell ref="H111:I111"/>
    <mergeCell ref="D112:E112"/>
    <mergeCell ref="F112:G112"/>
    <mergeCell ref="H112:I112"/>
    <mergeCell ref="D114:I114"/>
    <mergeCell ref="D115:E115"/>
    <mergeCell ref="F115:G115"/>
    <mergeCell ref="H115:I115"/>
    <mergeCell ref="F116:G116"/>
    <mergeCell ref="H116:I116"/>
    <mergeCell ref="D117:E117"/>
    <mergeCell ref="F117:G117"/>
    <mergeCell ref="H117:I117"/>
    <mergeCell ref="D118:E118"/>
    <mergeCell ref="F118:G118"/>
    <mergeCell ref="H118:I118"/>
    <mergeCell ref="D119:E119"/>
    <mergeCell ref="F119:G119"/>
    <mergeCell ref="H119:I119"/>
    <mergeCell ref="D120:E120"/>
    <mergeCell ref="F120:G120"/>
    <mergeCell ref="H120:I120"/>
  </mergeCells>
  <printOptions horizontalCentered="1" verticalCentered="1"/>
  <pageMargins left="0" right="0" top="0" bottom="0" header="0.51180555555555551" footer="0.51180555555555551"/>
  <pageSetup paperSize="9" scale="90" firstPageNumber="0" orientation="landscape" horizontalDpi="300" verticalDpi="300"/>
  <headerFooter alignWithMargins="0"/>
  <rowBreaks count="2" manualBreakCount="2">
    <brk id="40" max="16383" man="1"/>
    <brk id="8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opLeftCell="A46" workbookViewId="0">
      <selection activeCell="D11" sqref="D11:E11"/>
    </sheetView>
  </sheetViews>
  <sheetFormatPr defaultRowHeight="15" x14ac:dyDescent="0.25"/>
  <cols>
    <col min="1" max="1" width="71.140625" customWidth="1"/>
  </cols>
  <sheetData>
    <row r="1" spans="1:7" ht="15.75" x14ac:dyDescent="0.25">
      <c r="A1" s="222" t="s">
        <v>292</v>
      </c>
      <c r="B1" s="223"/>
      <c r="C1" s="223"/>
      <c r="D1" s="224"/>
      <c r="E1" s="224"/>
      <c r="F1" s="223"/>
      <c r="G1" s="223"/>
    </row>
    <row r="2" spans="1:7" ht="5.0999999999999996" customHeight="1" x14ac:dyDescent="0.25">
      <c r="A2" s="223"/>
      <c r="B2" s="223"/>
      <c r="C2" s="223"/>
      <c r="D2" s="224"/>
      <c r="E2" s="224"/>
      <c r="F2" s="223"/>
      <c r="G2" s="223"/>
    </row>
    <row r="3" spans="1:7" x14ac:dyDescent="0.25">
      <c r="A3" s="776" t="s">
        <v>923</v>
      </c>
      <c r="B3" s="776"/>
      <c r="C3" s="776"/>
      <c r="D3" s="776"/>
      <c r="E3" s="776"/>
      <c r="F3" s="776"/>
      <c r="G3" s="776"/>
    </row>
    <row r="4" spans="1:7" x14ac:dyDescent="0.25">
      <c r="A4" s="777" t="s">
        <v>1</v>
      </c>
      <c r="B4" s="777"/>
      <c r="C4" s="777"/>
      <c r="D4" s="777"/>
      <c r="E4" s="777"/>
      <c r="F4" s="777"/>
      <c r="G4" s="777"/>
    </row>
    <row r="5" spans="1:7" x14ac:dyDescent="0.25">
      <c r="A5" s="778" t="s">
        <v>293</v>
      </c>
      <c r="B5" s="778"/>
      <c r="C5" s="778"/>
      <c r="D5" s="778"/>
      <c r="E5" s="778"/>
      <c r="F5" s="778"/>
      <c r="G5" s="778"/>
    </row>
    <row r="6" spans="1:7" x14ac:dyDescent="0.25">
      <c r="A6" s="777" t="s">
        <v>22</v>
      </c>
      <c r="B6" s="777"/>
      <c r="C6" s="777"/>
      <c r="D6" s="777"/>
      <c r="E6" s="777"/>
      <c r="F6" s="777"/>
      <c r="G6" s="777"/>
    </row>
    <row r="7" spans="1:7" x14ac:dyDescent="0.25">
      <c r="A7" s="776" t="s">
        <v>924</v>
      </c>
      <c r="B7" s="776"/>
      <c r="C7" s="776"/>
      <c r="D7" s="776"/>
      <c r="E7" s="776"/>
      <c r="F7" s="776"/>
      <c r="G7" s="776"/>
    </row>
    <row r="8" spans="1:7" ht="5.0999999999999996" customHeight="1" x14ac:dyDescent="0.25">
      <c r="A8" s="225"/>
      <c r="B8" s="225"/>
      <c r="C8" s="225"/>
      <c r="D8" s="225"/>
      <c r="E8" s="225"/>
      <c r="F8" s="225"/>
      <c r="G8" s="225"/>
    </row>
    <row r="9" spans="1:7" x14ac:dyDescent="0.25">
      <c r="A9" s="223" t="s">
        <v>294</v>
      </c>
      <c r="B9" s="223"/>
      <c r="C9" s="223"/>
      <c r="D9" s="226"/>
      <c r="E9" s="224"/>
      <c r="F9" s="223"/>
      <c r="G9" s="227">
        <v>1</v>
      </c>
    </row>
    <row r="10" spans="1:7" ht="12.75" customHeight="1" x14ac:dyDescent="0.25">
      <c r="A10" s="771" t="s">
        <v>295</v>
      </c>
      <c r="B10" s="228"/>
      <c r="C10" s="229"/>
      <c r="D10" s="767" t="s">
        <v>296</v>
      </c>
      <c r="E10" s="767"/>
      <c r="F10" s="229"/>
      <c r="G10" s="229"/>
    </row>
    <row r="11" spans="1:7" ht="30" customHeight="1" x14ac:dyDescent="0.25">
      <c r="A11" s="771"/>
      <c r="B11" s="779"/>
      <c r="C11" s="779"/>
      <c r="D11" s="780" t="s">
        <v>298</v>
      </c>
      <c r="E11" s="780"/>
      <c r="F11" s="770" t="s">
        <v>940</v>
      </c>
      <c r="G11" s="770"/>
    </row>
    <row r="12" spans="1:7" ht="12.75" customHeight="1" x14ac:dyDescent="0.25">
      <c r="A12" s="771"/>
      <c r="B12" s="762" t="s">
        <v>33</v>
      </c>
      <c r="C12" s="762"/>
      <c r="D12" s="763" t="s">
        <v>34</v>
      </c>
      <c r="E12" s="763"/>
      <c r="F12" s="764" t="s">
        <v>36</v>
      </c>
      <c r="G12" s="764"/>
    </row>
    <row r="13" spans="1:7" x14ac:dyDescent="0.25">
      <c r="A13" s="231" t="s">
        <v>300</v>
      </c>
      <c r="B13" s="759"/>
      <c r="C13" s="759"/>
      <c r="D13" s="759"/>
      <c r="E13" s="759"/>
      <c r="F13" s="759"/>
      <c r="G13" s="759"/>
    </row>
    <row r="14" spans="1:7" x14ac:dyDescent="0.25">
      <c r="A14" s="231" t="s">
        <v>198</v>
      </c>
      <c r="B14" s="761">
        <f>IF(SUM(B15:B17)&lt;0,0,SUM(B15:B17))</f>
        <v>0</v>
      </c>
      <c r="C14" s="761"/>
      <c r="D14" s="761">
        <f>IF(SUM(D15:D17)&lt;0,0,SUM(D15:D17))</f>
        <v>0</v>
      </c>
      <c r="E14" s="761"/>
      <c r="F14" s="761">
        <f>IF(SUM(F15:F17)&lt;0,0,SUM(F15:F17))</f>
        <v>0</v>
      </c>
      <c r="G14" s="761"/>
    </row>
    <row r="15" spans="1:7" x14ac:dyDescent="0.25">
      <c r="A15" s="232" t="s">
        <v>301</v>
      </c>
      <c r="B15" s="759">
        <v>737487.17</v>
      </c>
      <c r="C15" s="759"/>
      <c r="D15" s="759">
        <v>2927200.42</v>
      </c>
      <c r="E15" s="759"/>
      <c r="F15" s="759">
        <v>4727170.6900000004</v>
      </c>
      <c r="G15" s="759"/>
    </row>
    <row r="16" spans="1:7" x14ac:dyDescent="0.25">
      <c r="A16" s="232" t="s">
        <v>302</v>
      </c>
      <c r="B16" s="759">
        <v>-8717396.9600000009</v>
      </c>
      <c r="C16" s="759"/>
      <c r="D16" s="759">
        <v>-8642946.7400000002</v>
      </c>
      <c r="E16" s="759"/>
      <c r="F16" s="759">
        <v>-7311663.0300000003</v>
      </c>
      <c r="G16" s="759"/>
    </row>
    <row r="17" spans="1:7" x14ac:dyDescent="0.25">
      <c r="A17" s="232" t="s">
        <v>303</v>
      </c>
      <c r="B17" s="759">
        <v>-8255597.6399999997</v>
      </c>
      <c r="C17" s="759"/>
      <c r="D17" s="759">
        <v>-8140182.1100000003</v>
      </c>
      <c r="E17" s="759"/>
      <c r="F17" s="759">
        <v>-6774647.2599999998</v>
      </c>
      <c r="G17" s="759"/>
    </row>
    <row r="18" spans="1:7" x14ac:dyDescent="0.25">
      <c r="A18" s="231" t="s">
        <v>304</v>
      </c>
      <c r="B18" s="761">
        <f>+B13-B14</f>
        <v>0</v>
      </c>
      <c r="C18" s="761"/>
      <c r="D18" s="761">
        <f>+D13-D14</f>
        <v>0</v>
      </c>
      <c r="E18" s="761"/>
      <c r="F18" s="761">
        <f>+F13-F14</f>
        <v>0</v>
      </c>
      <c r="G18" s="761"/>
    </row>
    <row r="19" spans="1:7" x14ac:dyDescent="0.25">
      <c r="A19" s="231" t="s">
        <v>305</v>
      </c>
      <c r="B19" s="759"/>
      <c r="C19" s="759"/>
      <c r="D19" s="759"/>
      <c r="E19" s="759"/>
      <c r="F19" s="759"/>
      <c r="G19" s="759"/>
    </row>
    <row r="20" spans="1:7" x14ac:dyDescent="0.25">
      <c r="A20" s="231" t="s">
        <v>306</v>
      </c>
      <c r="B20" s="759"/>
      <c r="C20" s="759"/>
      <c r="D20" s="759"/>
      <c r="E20" s="759"/>
      <c r="F20" s="759"/>
      <c r="G20" s="759"/>
    </row>
    <row r="21" spans="1:7" x14ac:dyDescent="0.25">
      <c r="A21" s="233" t="s">
        <v>307</v>
      </c>
      <c r="B21" s="775">
        <f>+B18+B19-B20</f>
        <v>0</v>
      </c>
      <c r="C21" s="775"/>
      <c r="D21" s="775">
        <f>+D18+D19-D20</f>
        <v>0</v>
      </c>
      <c r="E21" s="775"/>
      <c r="F21" s="775">
        <f>+F18+F19-F20</f>
        <v>0</v>
      </c>
      <c r="G21" s="775"/>
    </row>
    <row r="22" spans="1:7" ht="5.0999999999999996" customHeight="1" x14ac:dyDescent="0.25">
      <c r="A22" s="234"/>
      <c r="B22" s="235"/>
      <c r="C22" s="235"/>
      <c r="D22" s="235"/>
      <c r="E22" s="235"/>
      <c r="F22" s="235"/>
      <c r="G22" s="235"/>
    </row>
    <row r="23" spans="1:7" x14ac:dyDescent="0.25">
      <c r="A23" s="771" t="s">
        <v>308</v>
      </c>
      <c r="B23" s="772" t="s">
        <v>270</v>
      </c>
      <c r="C23" s="772"/>
      <c r="D23" s="772"/>
      <c r="E23" s="772"/>
      <c r="F23" s="772"/>
      <c r="G23" s="772"/>
    </row>
    <row r="24" spans="1:7" x14ac:dyDescent="0.25">
      <c r="A24" s="771"/>
      <c r="B24" s="237"/>
      <c r="C24" s="238" t="s">
        <v>30</v>
      </c>
      <c r="D24" s="239"/>
      <c r="E24" s="237"/>
      <c r="F24" s="238" t="s">
        <v>32</v>
      </c>
      <c r="G24" s="238"/>
    </row>
    <row r="25" spans="1:7" x14ac:dyDescent="0.25">
      <c r="A25" s="771"/>
      <c r="B25" s="240"/>
      <c r="C25" s="241" t="s">
        <v>309</v>
      </c>
      <c r="D25" s="242"/>
      <c r="E25" s="240"/>
      <c r="F25" s="241" t="s">
        <v>310</v>
      </c>
      <c r="G25" s="241"/>
    </row>
    <row r="26" spans="1:7" x14ac:dyDescent="0.25">
      <c r="A26" s="243" t="s">
        <v>267</v>
      </c>
      <c r="B26" s="773">
        <f>+F21-D21</f>
        <v>0</v>
      </c>
      <c r="C26" s="773"/>
      <c r="D26" s="773"/>
      <c r="E26" s="773">
        <f>+F21-B21</f>
        <v>0</v>
      </c>
      <c r="F26" s="773"/>
      <c r="G26" s="773"/>
    </row>
    <row r="27" spans="1:7" ht="5.0999999999999996" customHeight="1" x14ac:dyDescent="0.25">
      <c r="A27" s="234"/>
      <c r="B27" s="235"/>
      <c r="C27" s="235"/>
      <c r="D27" s="244"/>
      <c r="E27" s="244"/>
      <c r="F27" s="235"/>
      <c r="G27" s="235"/>
    </row>
    <row r="28" spans="1:7" ht="12.75" customHeight="1" x14ac:dyDescent="0.25">
      <c r="A28" s="766" t="s">
        <v>311</v>
      </c>
      <c r="B28" s="766"/>
      <c r="C28" s="766"/>
      <c r="D28" s="766"/>
      <c r="E28" s="774" t="s">
        <v>312</v>
      </c>
      <c r="F28" s="774"/>
      <c r="G28" s="774"/>
    </row>
    <row r="29" spans="1:7" x14ac:dyDescent="0.25">
      <c r="A29" s="766"/>
      <c r="B29" s="766"/>
      <c r="C29" s="766"/>
      <c r="D29" s="766"/>
      <c r="E29" s="774"/>
      <c r="F29" s="774"/>
      <c r="G29" s="774"/>
    </row>
    <row r="30" spans="1:7" x14ac:dyDescent="0.25">
      <c r="A30" s="243" t="s">
        <v>313</v>
      </c>
      <c r="B30" s="245"/>
      <c r="C30" s="245"/>
      <c r="D30" s="245"/>
      <c r="E30" s="765"/>
      <c r="F30" s="765"/>
      <c r="G30" s="765"/>
    </row>
    <row r="31" spans="1:7" ht="5.0999999999999996" customHeight="1" x14ac:dyDescent="0.25">
      <c r="A31" s="246"/>
      <c r="B31" s="245"/>
      <c r="C31" s="245"/>
      <c r="D31" s="245"/>
      <c r="E31" s="247"/>
      <c r="F31" s="247"/>
      <c r="G31" s="247"/>
    </row>
    <row r="32" spans="1:7" x14ac:dyDescent="0.25">
      <c r="A32" s="766" t="s">
        <v>314</v>
      </c>
      <c r="B32" s="766"/>
      <c r="C32" s="766"/>
      <c r="D32" s="766"/>
      <c r="E32" s="766"/>
      <c r="F32" s="766"/>
      <c r="G32" s="766"/>
    </row>
    <row r="33" spans="1:7" ht="12.75" customHeight="1" x14ac:dyDescent="0.25">
      <c r="A33" s="248"/>
      <c r="B33" s="228"/>
      <c r="C33" s="229"/>
      <c r="D33" s="767" t="s">
        <v>296</v>
      </c>
      <c r="E33" s="767"/>
      <c r="F33" s="229"/>
      <c r="G33" s="229"/>
    </row>
    <row r="34" spans="1:7" ht="30" customHeight="1" x14ac:dyDescent="0.25">
      <c r="A34" s="249" t="s">
        <v>315</v>
      </c>
      <c r="B34" s="768" t="s">
        <v>297</v>
      </c>
      <c r="C34" s="768"/>
      <c r="D34" s="769" t="s">
        <v>298</v>
      </c>
      <c r="E34" s="769"/>
      <c r="F34" s="770" t="s">
        <v>299</v>
      </c>
      <c r="G34" s="770"/>
    </row>
    <row r="35" spans="1:7" ht="12.75" customHeight="1" x14ac:dyDescent="0.25">
      <c r="A35" s="250"/>
      <c r="B35" s="762" t="s">
        <v>33</v>
      </c>
      <c r="C35" s="762"/>
      <c r="D35" s="763" t="s">
        <v>34</v>
      </c>
      <c r="E35" s="763"/>
      <c r="F35" s="764" t="s">
        <v>36</v>
      </c>
      <c r="G35" s="764"/>
    </row>
    <row r="36" spans="1:7" x14ac:dyDescent="0.25">
      <c r="A36" s="234" t="s">
        <v>316</v>
      </c>
      <c r="B36" s="761">
        <f>SUM(B37:B38)</f>
        <v>0</v>
      </c>
      <c r="C36" s="761"/>
      <c r="D36" s="761">
        <f>SUM(D37:D38)</f>
        <v>0</v>
      </c>
      <c r="E36" s="761"/>
      <c r="F36" s="761">
        <f>SUM(F37:F38)</f>
        <v>0</v>
      </c>
      <c r="G36" s="761"/>
    </row>
    <row r="37" spans="1:7" x14ac:dyDescent="0.25">
      <c r="A37" s="234" t="s">
        <v>317</v>
      </c>
      <c r="B37" s="759"/>
      <c r="C37" s="759"/>
      <c r="D37" s="759"/>
      <c r="E37" s="759"/>
      <c r="F37" s="759"/>
      <c r="G37" s="759"/>
    </row>
    <row r="38" spans="1:7" x14ac:dyDescent="0.25">
      <c r="A38" s="234" t="s">
        <v>318</v>
      </c>
      <c r="B38" s="759"/>
      <c r="C38" s="759"/>
      <c r="D38" s="759"/>
      <c r="E38" s="759"/>
      <c r="F38" s="759"/>
      <c r="G38" s="759"/>
    </row>
    <row r="39" spans="1:7" x14ac:dyDescent="0.25">
      <c r="A39" s="223" t="s">
        <v>319</v>
      </c>
      <c r="B39" s="761">
        <f>SUM(B40:B43)</f>
        <v>0</v>
      </c>
      <c r="C39" s="761"/>
      <c r="D39" s="761">
        <f>SUM(D40:D43)</f>
        <v>0</v>
      </c>
      <c r="E39" s="761"/>
      <c r="F39" s="761">
        <f>SUM(F40:F43)</f>
        <v>0</v>
      </c>
      <c r="G39" s="761"/>
    </row>
    <row r="40" spans="1:7" x14ac:dyDescent="0.25">
      <c r="A40" s="223" t="s">
        <v>320</v>
      </c>
      <c r="B40" s="759"/>
      <c r="C40" s="759"/>
      <c r="D40" s="759"/>
      <c r="E40" s="759"/>
      <c r="F40" s="759"/>
      <c r="G40" s="759"/>
    </row>
    <row r="41" spans="1:7" x14ac:dyDescent="0.25">
      <c r="A41" s="223" t="s">
        <v>321</v>
      </c>
      <c r="B41" s="759"/>
      <c r="C41" s="759"/>
      <c r="D41" s="759"/>
      <c r="E41" s="759"/>
      <c r="F41" s="759"/>
      <c r="G41" s="759"/>
    </row>
    <row r="42" spans="1:7" x14ac:dyDescent="0.25">
      <c r="A42" s="223" t="s">
        <v>302</v>
      </c>
      <c r="B42" s="759"/>
      <c r="C42" s="759"/>
      <c r="D42" s="759"/>
      <c r="E42" s="759"/>
      <c r="F42" s="759"/>
      <c r="G42" s="759"/>
    </row>
    <row r="43" spans="1:7" x14ac:dyDescent="0.25">
      <c r="A43" s="234" t="s">
        <v>322</v>
      </c>
      <c r="B43" s="759"/>
      <c r="C43" s="759"/>
      <c r="D43" s="759"/>
      <c r="E43" s="759"/>
      <c r="F43" s="759"/>
      <c r="G43" s="759"/>
    </row>
    <row r="44" spans="1:7" x14ac:dyDescent="0.25">
      <c r="A44" s="223" t="s">
        <v>323</v>
      </c>
      <c r="B44" s="761">
        <f>+B36-B39</f>
        <v>0</v>
      </c>
      <c r="C44" s="761"/>
      <c r="D44" s="761">
        <f>+D36-D39</f>
        <v>0</v>
      </c>
      <c r="E44" s="761"/>
      <c r="F44" s="761">
        <f>+F36-F39</f>
        <v>0</v>
      </c>
      <c r="G44" s="761"/>
    </row>
    <row r="45" spans="1:7" x14ac:dyDescent="0.25">
      <c r="A45" s="223" t="s">
        <v>324</v>
      </c>
      <c r="B45" s="759"/>
      <c r="C45" s="759"/>
      <c r="D45" s="759"/>
      <c r="E45" s="759"/>
      <c r="F45" s="759"/>
      <c r="G45" s="759"/>
    </row>
    <row r="46" spans="1:7" x14ac:dyDescent="0.25">
      <c r="A46" s="251" t="s">
        <v>325</v>
      </c>
      <c r="B46" s="760">
        <f>+B44-B45</f>
        <v>0</v>
      </c>
      <c r="C46" s="760"/>
      <c r="D46" s="760">
        <f>+D44-D45</f>
        <v>0</v>
      </c>
      <c r="E46" s="760"/>
      <c r="F46" s="760">
        <f>+F44-F45</f>
        <v>0</v>
      </c>
      <c r="G46" s="760"/>
    </row>
    <row r="47" spans="1:7" x14ac:dyDescent="0.25">
      <c r="A47" s="252" t="s">
        <v>140</v>
      </c>
      <c r="B47" s="253"/>
      <c r="C47" s="253"/>
      <c r="D47" s="254"/>
      <c r="E47" s="254"/>
      <c r="F47" s="253"/>
      <c r="G47" s="253"/>
    </row>
  </sheetData>
  <sheetProtection password="DA51" sheet="1" formatColumns="0" formatRows="0" selectLockedCells="1"/>
  <mergeCells count="88">
    <mergeCell ref="A3:G3"/>
    <mergeCell ref="A4:G4"/>
    <mergeCell ref="A5:G5"/>
    <mergeCell ref="A6:G6"/>
    <mergeCell ref="A7:G7"/>
    <mergeCell ref="A10:A12"/>
    <mergeCell ref="D10:E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A23:A25"/>
    <mergeCell ref="B23:G23"/>
    <mergeCell ref="B26:D26"/>
    <mergeCell ref="E26:G26"/>
    <mergeCell ref="A28:D29"/>
    <mergeCell ref="E28:G29"/>
    <mergeCell ref="E30:G30"/>
    <mergeCell ref="A32:G32"/>
    <mergeCell ref="D33:E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B40:C40"/>
    <mergeCell ref="D40:E40"/>
    <mergeCell ref="F40:G40"/>
    <mergeCell ref="B41:C41"/>
    <mergeCell ref="D41:E41"/>
    <mergeCell ref="F41:G41"/>
    <mergeCell ref="B42:C42"/>
    <mergeCell ref="D42:E42"/>
    <mergeCell ref="F42:G42"/>
    <mergeCell ref="B43:C43"/>
    <mergeCell ref="D43:E43"/>
    <mergeCell ref="F43:G43"/>
    <mergeCell ref="B44:C44"/>
    <mergeCell ref="D44:E44"/>
    <mergeCell ref="F44:G44"/>
    <mergeCell ref="B45:C45"/>
    <mergeCell ref="D45:E45"/>
    <mergeCell ref="F45:G45"/>
    <mergeCell ref="B46:C46"/>
    <mergeCell ref="D46:E46"/>
    <mergeCell ref="F46:G46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43" workbookViewId="0">
      <selection activeCell="E12" sqref="E12"/>
    </sheetView>
  </sheetViews>
  <sheetFormatPr defaultRowHeight="15" x14ac:dyDescent="0.25"/>
  <cols>
    <col min="1" max="1" width="55.28515625" customWidth="1"/>
    <col min="2" max="5" width="14.28515625" customWidth="1"/>
  </cols>
  <sheetData>
    <row r="1" spans="1:5" x14ac:dyDescent="0.25">
      <c r="A1" s="255" t="s">
        <v>326</v>
      </c>
      <c r="B1" s="256"/>
      <c r="C1" s="256"/>
      <c r="D1" s="257"/>
      <c r="E1" s="256"/>
    </row>
    <row r="2" spans="1:5" ht="2.4500000000000002" customHeight="1" x14ac:dyDescent="0.25">
      <c r="A2" s="258"/>
      <c r="B2" s="258"/>
      <c r="C2" s="258"/>
      <c r="D2" s="232"/>
      <c r="E2" s="258"/>
    </row>
    <row r="3" spans="1:5" x14ac:dyDescent="0.25">
      <c r="A3" s="788" t="s">
        <v>923</v>
      </c>
      <c r="B3" s="788"/>
      <c r="C3" s="788"/>
      <c r="D3" s="788"/>
      <c r="E3" s="788"/>
    </row>
    <row r="4" spans="1:5" x14ac:dyDescent="0.25">
      <c r="A4" s="789" t="s">
        <v>1</v>
      </c>
      <c r="B4" s="789"/>
      <c r="C4" s="789"/>
      <c r="D4" s="789"/>
      <c r="E4" s="789"/>
    </row>
    <row r="5" spans="1:5" x14ac:dyDescent="0.25">
      <c r="A5" s="790" t="s">
        <v>327</v>
      </c>
      <c r="B5" s="790"/>
      <c r="C5" s="790"/>
      <c r="D5" s="790"/>
      <c r="E5" s="790"/>
    </row>
    <row r="6" spans="1:5" x14ac:dyDescent="0.25">
      <c r="A6" s="789" t="s">
        <v>22</v>
      </c>
      <c r="B6" s="789"/>
      <c r="C6" s="789"/>
      <c r="D6" s="789"/>
      <c r="E6" s="789"/>
    </row>
    <row r="7" spans="1:5" x14ac:dyDescent="0.25">
      <c r="A7" s="788" t="s">
        <v>924</v>
      </c>
      <c r="B7" s="788"/>
      <c r="C7" s="788"/>
      <c r="D7" s="788"/>
      <c r="E7" s="788"/>
    </row>
    <row r="8" spans="1:5" ht="2.4500000000000002" customHeight="1" x14ac:dyDescent="0.25">
      <c r="A8" s="258"/>
      <c r="B8" s="258"/>
      <c r="C8" s="258"/>
      <c r="D8" s="258"/>
      <c r="E8" s="258"/>
    </row>
    <row r="9" spans="1:5" x14ac:dyDescent="0.25">
      <c r="A9" s="259" t="s">
        <v>328</v>
      </c>
      <c r="B9" s="256"/>
      <c r="C9" s="256"/>
      <c r="D9" s="257"/>
      <c r="E9" s="260">
        <v>1</v>
      </c>
    </row>
    <row r="10" spans="1:5" ht="12.75" customHeight="1" x14ac:dyDescent="0.25">
      <c r="A10" s="783" t="s">
        <v>329</v>
      </c>
      <c r="B10" s="784" t="s">
        <v>330</v>
      </c>
      <c r="C10" s="772" t="s">
        <v>25</v>
      </c>
      <c r="D10" s="772"/>
      <c r="E10" s="772"/>
    </row>
    <row r="11" spans="1:5" x14ac:dyDescent="0.25">
      <c r="A11" s="783"/>
      <c r="B11" s="784"/>
      <c r="C11" s="786" t="s">
        <v>30</v>
      </c>
      <c r="D11" s="261" t="s">
        <v>213</v>
      </c>
      <c r="E11" s="262" t="s">
        <v>213</v>
      </c>
    </row>
    <row r="12" spans="1:5" x14ac:dyDescent="0.25">
      <c r="A12" s="783"/>
      <c r="B12" s="784"/>
      <c r="C12" s="786"/>
      <c r="D12" s="263" t="s">
        <v>939</v>
      </c>
      <c r="E12" s="264" t="s">
        <v>939</v>
      </c>
    </row>
    <row r="13" spans="1:5" x14ac:dyDescent="0.25">
      <c r="A13" s="265" t="s">
        <v>331</v>
      </c>
      <c r="B13" s="266">
        <f>+B14+B15+B18+B21+B24</f>
        <v>22185000</v>
      </c>
      <c r="C13" s="266">
        <f>+C14+C15+C18+C21+C24</f>
        <v>3384897.55</v>
      </c>
      <c r="D13" s="266">
        <f>+D14+D15+D18+D21+D24</f>
        <v>11743468.119999999</v>
      </c>
      <c r="E13" s="267">
        <f>+E14+E15+E18+E21+E24</f>
        <v>9856245.2899999991</v>
      </c>
    </row>
    <row r="14" spans="1:5" x14ac:dyDescent="0.25">
      <c r="A14" s="265" t="s">
        <v>332</v>
      </c>
      <c r="B14" s="268">
        <v>357000</v>
      </c>
      <c r="C14" s="268"/>
      <c r="D14" s="268">
        <v>81852.179999999993</v>
      </c>
      <c r="E14" s="269">
        <v>158332.93</v>
      </c>
    </row>
    <row r="15" spans="1:5" x14ac:dyDescent="0.25">
      <c r="A15" s="265" t="s">
        <v>333</v>
      </c>
      <c r="B15" s="266">
        <f>SUM(B16:B17)</f>
        <v>300000</v>
      </c>
      <c r="C15" s="266">
        <f>SUM(C16:C17)</f>
        <v>0</v>
      </c>
      <c r="D15" s="266">
        <f>SUM(D16:D17)</f>
        <v>0</v>
      </c>
      <c r="E15" s="267">
        <f>SUM(E16:E17)</f>
        <v>0</v>
      </c>
    </row>
    <row r="16" spans="1:5" x14ac:dyDescent="0.25">
      <c r="A16" s="265" t="s">
        <v>334</v>
      </c>
      <c r="B16" s="268"/>
      <c r="C16" s="268"/>
      <c r="D16" s="268"/>
      <c r="E16" s="269"/>
    </row>
    <row r="17" spans="1:5" x14ac:dyDescent="0.25">
      <c r="A17" s="265" t="s">
        <v>226</v>
      </c>
      <c r="B17" s="268">
        <v>300000</v>
      </c>
      <c r="C17" s="268"/>
      <c r="D17" s="268"/>
      <c r="E17" s="269"/>
    </row>
    <row r="18" spans="1:5" x14ac:dyDescent="0.25">
      <c r="A18" s="265" t="s">
        <v>335</v>
      </c>
      <c r="B18" s="266">
        <f>SUM(B19:B20)</f>
        <v>88100</v>
      </c>
      <c r="C18" s="266">
        <f>SUM(C19:C20)</f>
        <v>0</v>
      </c>
      <c r="D18" s="266">
        <f>SUM(D19:D20)</f>
        <v>21097.15</v>
      </c>
      <c r="E18" s="267">
        <f>SUM(E19:E20)</f>
        <v>84801.84</v>
      </c>
    </row>
    <row r="19" spans="1:5" x14ac:dyDescent="0.25">
      <c r="A19" s="265" t="s">
        <v>227</v>
      </c>
      <c r="B19" s="268">
        <v>31600</v>
      </c>
      <c r="C19" s="268"/>
      <c r="D19" s="268">
        <v>0</v>
      </c>
      <c r="E19" s="269">
        <v>0</v>
      </c>
    </row>
    <row r="20" spans="1:5" x14ac:dyDescent="0.25">
      <c r="A20" s="265" t="s">
        <v>336</v>
      </c>
      <c r="B20" s="268">
        <v>56500</v>
      </c>
      <c r="C20" s="268"/>
      <c r="D20" s="268">
        <v>21097.15</v>
      </c>
      <c r="E20" s="269">
        <v>84801.84</v>
      </c>
    </row>
    <row r="21" spans="1:5" x14ac:dyDescent="0.25">
      <c r="A21" s="265" t="s">
        <v>196</v>
      </c>
      <c r="B21" s="266">
        <f>SUM(B22:B23)</f>
        <v>21433600</v>
      </c>
      <c r="C21" s="266">
        <f>SUM(C22:C23)</f>
        <v>3384897.55</v>
      </c>
      <c r="D21" s="266">
        <f>SUM(D22:D23)</f>
        <v>11640518.789999999</v>
      </c>
      <c r="E21" s="267">
        <f>SUM(E22:E23)</f>
        <v>9613110.5199999996</v>
      </c>
    </row>
    <row r="22" spans="1:5" x14ac:dyDescent="0.25">
      <c r="A22" s="270" t="s">
        <v>337</v>
      </c>
      <c r="B22" s="271">
        <v>0</v>
      </c>
      <c r="C22" s="271"/>
      <c r="D22" s="271"/>
      <c r="E22" s="272"/>
    </row>
    <row r="23" spans="1:5" x14ac:dyDescent="0.25">
      <c r="A23" s="270" t="s">
        <v>338</v>
      </c>
      <c r="B23" s="271">
        <v>21433600</v>
      </c>
      <c r="C23" s="271">
        <v>3384897.55</v>
      </c>
      <c r="D23" s="271">
        <v>11640518.789999999</v>
      </c>
      <c r="E23" s="272">
        <v>9613110.5199999996</v>
      </c>
    </row>
    <row r="24" spans="1:5" x14ac:dyDescent="0.25">
      <c r="A24" s="265" t="s">
        <v>339</v>
      </c>
      <c r="B24" s="266">
        <f>SUM(B25:B26)</f>
        <v>6300</v>
      </c>
      <c r="C24" s="266">
        <f>SUM(C25:C26)</f>
        <v>0</v>
      </c>
      <c r="D24" s="266">
        <f>SUM(D25:D26)</f>
        <v>0</v>
      </c>
      <c r="E24" s="267">
        <f>SUM(E25:E26)</f>
        <v>0</v>
      </c>
    </row>
    <row r="25" spans="1:5" x14ac:dyDescent="0.25">
      <c r="A25" s="265" t="s">
        <v>340</v>
      </c>
      <c r="B25" s="268">
        <v>6300</v>
      </c>
      <c r="C25" s="268"/>
      <c r="D25" s="268"/>
      <c r="E25" s="269"/>
    </row>
    <row r="26" spans="1:5" x14ac:dyDescent="0.25">
      <c r="A26" s="270" t="s">
        <v>341</v>
      </c>
      <c r="B26" s="271">
        <v>0</v>
      </c>
      <c r="C26" s="271"/>
      <c r="D26" s="271"/>
      <c r="E26" s="272"/>
    </row>
    <row r="27" spans="1:5" x14ac:dyDescent="0.25">
      <c r="A27" s="270" t="s">
        <v>342</v>
      </c>
      <c r="B27" s="273">
        <f>+B28+B29+B30+B31+B34</f>
        <v>1581400</v>
      </c>
      <c r="C27" s="273">
        <f>+C28+C29+C30+C31+C34</f>
        <v>0</v>
      </c>
      <c r="D27" s="273">
        <f>+D28+D29+D30+D31+D34</f>
        <v>0</v>
      </c>
      <c r="E27" s="274">
        <f>+E28+E29+E30+E31+E34</f>
        <v>0</v>
      </c>
    </row>
    <row r="28" spans="1:5" x14ac:dyDescent="0.25">
      <c r="A28" s="270" t="s">
        <v>343</v>
      </c>
      <c r="B28" s="271"/>
      <c r="C28" s="271"/>
      <c r="D28" s="271"/>
      <c r="E28" s="272"/>
    </row>
    <row r="29" spans="1:5" x14ac:dyDescent="0.25">
      <c r="A29" s="270" t="s">
        <v>344</v>
      </c>
      <c r="B29" s="271"/>
      <c r="C29" s="271"/>
      <c r="D29" s="271"/>
      <c r="E29" s="272"/>
    </row>
    <row r="30" spans="1:5" x14ac:dyDescent="0.25">
      <c r="A30" s="270" t="s">
        <v>345</v>
      </c>
      <c r="B30" s="271"/>
      <c r="C30" s="271"/>
      <c r="D30" s="271"/>
      <c r="E30" s="272"/>
    </row>
    <row r="31" spans="1:5" x14ac:dyDescent="0.25">
      <c r="A31" s="270" t="s">
        <v>346</v>
      </c>
      <c r="B31" s="273">
        <f>SUM(B32:B33)</f>
        <v>1245500</v>
      </c>
      <c r="C31" s="273">
        <f>SUM(C32:C33)</f>
        <v>0</v>
      </c>
      <c r="D31" s="273">
        <f>SUM(D32:D33)</f>
        <v>0</v>
      </c>
      <c r="E31" s="274">
        <f>SUM(E32:E33)</f>
        <v>0</v>
      </c>
    </row>
    <row r="32" spans="1:5" x14ac:dyDescent="0.25">
      <c r="A32" s="270" t="s">
        <v>337</v>
      </c>
      <c r="B32" s="271">
        <v>932500</v>
      </c>
      <c r="C32" s="271"/>
      <c r="D32" s="271"/>
      <c r="E32" s="272"/>
    </row>
    <row r="33" spans="1:5" x14ac:dyDescent="0.25">
      <c r="A33" s="270" t="s">
        <v>347</v>
      </c>
      <c r="B33" s="271">
        <v>313000</v>
      </c>
      <c r="C33" s="271"/>
      <c r="D33" s="271"/>
      <c r="E33" s="272"/>
    </row>
    <row r="34" spans="1:5" x14ac:dyDescent="0.25">
      <c r="A34" s="270" t="s">
        <v>284</v>
      </c>
      <c r="B34" s="271">
        <v>335900</v>
      </c>
      <c r="C34" s="271"/>
      <c r="D34" s="271"/>
      <c r="E34" s="272"/>
    </row>
    <row r="35" spans="1:5" x14ac:dyDescent="0.25">
      <c r="A35" s="270" t="s">
        <v>348</v>
      </c>
      <c r="B35" s="273">
        <f>+B27-B28-B29-B30</f>
        <v>1581400</v>
      </c>
      <c r="C35" s="273">
        <f>+C27-C28-C29-C30</f>
        <v>0</v>
      </c>
      <c r="D35" s="273">
        <f>+D27-D28-D29-D30</f>
        <v>0</v>
      </c>
      <c r="E35" s="274">
        <f>+E27-E28-E29-E30</f>
        <v>0</v>
      </c>
    </row>
    <row r="36" spans="1:5" x14ac:dyDescent="0.25">
      <c r="A36" s="275" t="s">
        <v>349</v>
      </c>
      <c r="B36" s="276">
        <f>+B35+B13</f>
        <v>23766400</v>
      </c>
      <c r="C36" s="276">
        <f>+C35+C13</f>
        <v>3384897.55</v>
      </c>
      <c r="D36" s="276">
        <f>+D35+D13</f>
        <v>11743468.119999999</v>
      </c>
      <c r="E36" s="277">
        <f>+E35+E13</f>
        <v>9856245.2899999991</v>
      </c>
    </row>
    <row r="37" spans="1:5" ht="2.4500000000000002" customHeight="1" x14ac:dyDescent="0.25">
      <c r="A37" s="278"/>
      <c r="B37" s="279"/>
      <c r="C37" s="280"/>
      <c r="D37" s="232"/>
      <c r="E37" s="232"/>
    </row>
    <row r="38" spans="1:5" ht="12.75" customHeight="1" x14ac:dyDescent="0.25">
      <c r="A38" s="783" t="s">
        <v>350</v>
      </c>
      <c r="B38" s="784" t="s">
        <v>351</v>
      </c>
      <c r="C38" s="785" t="s">
        <v>110</v>
      </c>
      <c r="D38" s="785"/>
      <c r="E38" s="785"/>
    </row>
    <row r="39" spans="1:5" x14ac:dyDescent="0.25">
      <c r="A39" s="783"/>
      <c r="B39" s="784"/>
      <c r="C39" s="786" t="s">
        <v>30</v>
      </c>
      <c r="D39" s="261" t="s">
        <v>213</v>
      </c>
      <c r="E39" s="262" t="s">
        <v>213</v>
      </c>
    </row>
    <row r="40" spans="1:5" x14ac:dyDescent="0.25">
      <c r="A40" s="783"/>
      <c r="B40" s="784"/>
      <c r="C40" s="786"/>
      <c r="D40" s="263" t="s">
        <v>939</v>
      </c>
      <c r="E40" s="264" t="s">
        <v>939</v>
      </c>
    </row>
    <row r="41" spans="1:5" x14ac:dyDescent="0.25">
      <c r="A41" s="270" t="s">
        <v>352</v>
      </c>
      <c r="B41" s="281">
        <f>SUM(B42:B44)</f>
        <v>24754042.310000002</v>
      </c>
      <c r="C41" s="281">
        <f>SUM(C42:C44)</f>
        <v>1192133.5</v>
      </c>
      <c r="D41" s="281">
        <f>SUM(D42:D44)</f>
        <v>4750665.95</v>
      </c>
      <c r="E41" s="282">
        <f>SUM(E42:E44)</f>
        <v>7142117.0899999999</v>
      </c>
    </row>
    <row r="42" spans="1:5" x14ac:dyDescent="0.25">
      <c r="A42" s="270" t="s">
        <v>353</v>
      </c>
      <c r="B42" s="283">
        <v>9699705.4000000004</v>
      </c>
      <c r="C42" s="283">
        <v>667679.31000000006</v>
      </c>
      <c r="D42" s="283">
        <v>3533504.41</v>
      </c>
      <c r="E42" s="284">
        <v>4956226.53</v>
      </c>
    </row>
    <row r="43" spans="1:5" x14ac:dyDescent="0.25">
      <c r="A43" s="270" t="s">
        <v>354</v>
      </c>
      <c r="B43" s="271"/>
      <c r="C43" s="271"/>
      <c r="D43" s="271"/>
      <c r="E43" s="272"/>
    </row>
    <row r="44" spans="1:5" x14ac:dyDescent="0.25">
      <c r="A44" s="270" t="s">
        <v>355</v>
      </c>
      <c r="B44" s="283">
        <v>15054336.91</v>
      </c>
      <c r="C44" s="283">
        <v>524454.18999999994</v>
      </c>
      <c r="D44" s="283">
        <v>1217161.54</v>
      </c>
      <c r="E44" s="284">
        <v>2185890.56</v>
      </c>
    </row>
    <row r="45" spans="1:5" x14ac:dyDescent="0.25">
      <c r="A45" s="270" t="s">
        <v>356</v>
      </c>
      <c r="B45" s="281">
        <f>+B41-B43</f>
        <v>24754042.310000002</v>
      </c>
      <c r="C45" s="281">
        <f>+C41-C43</f>
        <v>1192133.5</v>
      </c>
      <c r="D45" s="281">
        <f>+D41-D43</f>
        <v>4750665.95</v>
      </c>
      <c r="E45" s="282">
        <f>+E41-E43</f>
        <v>7142117.0899999999</v>
      </c>
    </row>
    <row r="46" spans="1:5" x14ac:dyDescent="0.25">
      <c r="A46" s="285" t="s">
        <v>357</v>
      </c>
      <c r="B46" s="273">
        <f>+B47+B52+B48</f>
        <v>8804206.7599999998</v>
      </c>
      <c r="C46" s="273">
        <f>+C47+C52+C48</f>
        <v>0</v>
      </c>
      <c r="D46" s="273">
        <f>+D47+D52+D48</f>
        <v>433923.66</v>
      </c>
      <c r="E46" s="274">
        <f>+E47+E52+E48</f>
        <v>125750</v>
      </c>
    </row>
    <row r="47" spans="1:5" x14ac:dyDescent="0.25">
      <c r="A47" s="270" t="s">
        <v>321</v>
      </c>
      <c r="B47" s="271">
        <v>8754626.7599999998</v>
      </c>
      <c r="C47" s="271"/>
      <c r="D47" s="271">
        <v>433923.66</v>
      </c>
      <c r="E47" s="272">
        <v>125750</v>
      </c>
    </row>
    <row r="48" spans="1:5" x14ac:dyDescent="0.25">
      <c r="A48" s="270" t="s">
        <v>358</v>
      </c>
      <c r="B48" s="273">
        <f>SUM(B49:B51)</f>
        <v>49580</v>
      </c>
      <c r="C48" s="273">
        <f>SUM(C49:C51)</f>
        <v>0</v>
      </c>
      <c r="D48" s="273">
        <f>SUM(D49:D51)</f>
        <v>0</v>
      </c>
      <c r="E48" s="274">
        <f>SUM(E49:E51)</f>
        <v>0</v>
      </c>
    </row>
    <row r="49" spans="1:5" x14ac:dyDescent="0.25">
      <c r="A49" s="270" t="s">
        <v>359</v>
      </c>
      <c r="B49" s="271"/>
      <c r="C49" s="271"/>
      <c r="D49" s="271"/>
      <c r="E49" s="272"/>
    </row>
    <row r="50" spans="1:5" x14ac:dyDescent="0.25">
      <c r="A50" s="270" t="s">
        <v>360</v>
      </c>
      <c r="B50" s="271"/>
      <c r="C50" s="271"/>
      <c r="D50" s="271"/>
      <c r="E50" s="272"/>
    </row>
    <row r="51" spans="1:5" x14ac:dyDescent="0.25">
      <c r="A51" s="270" t="s">
        <v>361</v>
      </c>
      <c r="B51" s="271">
        <v>49580</v>
      </c>
      <c r="C51" s="271"/>
      <c r="D51" s="271"/>
      <c r="E51" s="272"/>
    </row>
    <row r="52" spans="1:5" x14ac:dyDescent="0.25">
      <c r="A52" s="270" t="s">
        <v>362</v>
      </c>
      <c r="B52" s="271"/>
      <c r="C52" s="271"/>
      <c r="D52" s="271"/>
      <c r="E52" s="272"/>
    </row>
    <row r="53" spans="1:5" x14ac:dyDescent="0.25">
      <c r="A53" s="285" t="s">
        <v>363</v>
      </c>
      <c r="B53" s="273">
        <f>+B46-B49-B50-B52</f>
        <v>8804206.7599999998</v>
      </c>
      <c r="C53" s="273">
        <f>+C46-C49-C50-C52</f>
        <v>0</v>
      </c>
      <c r="D53" s="273">
        <f>+D46-D49-D50-D52</f>
        <v>433923.66</v>
      </c>
      <c r="E53" s="274">
        <f>+E46-E49-E50-E52</f>
        <v>125750</v>
      </c>
    </row>
    <row r="54" spans="1:5" x14ac:dyDescent="0.25">
      <c r="A54" s="285" t="s">
        <v>364</v>
      </c>
      <c r="B54" s="271">
        <v>326140</v>
      </c>
      <c r="C54" s="271"/>
      <c r="D54" s="271"/>
      <c r="E54" s="272"/>
    </row>
    <row r="55" spans="1:5" x14ac:dyDescent="0.25">
      <c r="A55" s="285" t="s">
        <v>365</v>
      </c>
      <c r="B55" s="271"/>
      <c r="C55" s="271"/>
      <c r="D55" s="271"/>
      <c r="E55" s="272"/>
    </row>
    <row r="56" spans="1:5" x14ac:dyDescent="0.25">
      <c r="A56" s="286" t="s">
        <v>366</v>
      </c>
      <c r="B56" s="276">
        <f>+B45+B53+B54+B55</f>
        <v>33884389.07</v>
      </c>
      <c r="C56" s="276">
        <f>+C45+C53+C54+C55</f>
        <v>1192133.5</v>
      </c>
      <c r="D56" s="276">
        <f>+D45+D53+D54+D55</f>
        <v>5184589.6100000003</v>
      </c>
      <c r="E56" s="277">
        <f>+E45+E53+E54+E55</f>
        <v>7267867.0899999999</v>
      </c>
    </row>
    <row r="57" spans="1:5" ht="2.4500000000000002" customHeight="1" x14ac:dyDescent="0.25">
      <c r="A57" s="287"/>
      <c r="B57" s="288"/>
      <c r="C57" s="288"/>
      <c r="D57" s="288"/>
      <c r="E57" s="288"/>
    </row>
    <row r="58" spans="1:5" x14ac:dyDescent="0.25">
      <c r="A58" s="286" t="s">
        <v>367</v>
      </c>
      <c r="B58" s="277">
        <f>+B36-B56</f>
        <v>-10117989.07</v>
      </c>
      <c r="C58" s="277">
        <f>+C36-C56</f>
        <v>2192764.0499999998</v>
      </c>
      <c r="D58" s="277">
        <f>+D36-D56</f>
        <v>6558878.5099999988</v>
      </c>
      <c r="E58" s="277">
        <f>+E36-E56</f>
        <v>2588378.1999999993</v>
      </c>
    </row>
    <row r="59" spans="1:5" ht="2.4500000000000002" customHeight="1" x14ac:dyDescent="0.25">
      <c r="A59" s="287"/>
      <c r="B59" s="279"/>
      <c r="C59" s="246"/>
      <c r="D59" s="246"/>
      <c r="E59" s="246"/>
    </row>
    <row r="60" spans="1:5" x14ac:dyDescent="0.25">
      <c r="A60" s="286" t="s">
        <v>368</v>
      </c>
      <c r="B60" s="289" t="s">
        <v>369</v>
      </c>
      <c r="C60" s="289"/>
      <c r="D60" s="290"/>
      <c r="E60" s="290"/>
    </row>
    <row r="61" spans="1:5" ht="2.4500000000000002" customHeight="1" x14ac:dyDescent="0.25">
      <c r="A61" s="270"/>
      <c r="B61" s="232"/>
      <c r="C61" s="232"/>
      <c r="D61" s="232"/>
      <c r="E61" s="232"/>
    </row>
    <row r="62" spans="1:5" ht="12.75" customHeight="1" x14ac:dyDescent="0.25">
      <c r="A62" s="787" t="s">
        <v>311</v>
      </c>
      <c r="B62" s="787"/>
      <c r="C62" s="787"/>
      <c r="D62" s="787"/>
      <c r="E62" s="774" t="s">
        <v>312</v>
      </c>
    </row>
    <row r="63" spans="1:5" x14ac:dyDescent="0.25">
      <c r="A63" s="787"/>
      <c r="B63" s="787"/>
      <c r="C63" s="787"/>
      <c r="D63" s="787"/>
      <c r="E63" s="774"/>
    </row>
    <row r="64" spans="1:5" x14ac:dyDescent="0.25">
      <c r="A64" s="781" t="s">
        <v>370</v>
      </c>
      <c r="B64" s="781"/>
      <c r="C64" s="781"/>
      <c r="D64" s="781"/>
      <c r="E64" s="291"/>
    </row>
    <row r="65" spans="1:5" x14ac:dyDescent="0.25">
      <c r="A65" s="782" t="s">
        <v>140</v>
      </c>
      <c r="B65" s="782"/>
      <c r="C65" s="782"/>
      <c r="D65" s="782"/>
      <c r="E65" s="782"/>
    </row>
  </sheetData>
  <sheetProtection password="DA51" sheet="1" formatColumns="0" formatRows="0" selectLockedCells="1"/>
  <mergeCells count="17">
    <mergeCell ref="A3:E3"/>
    <mergeCell ref="A4:E4"/>
    <mergeCell ref="A5:E5"/>
    <mergeCell ref="A6:E6"/>
    <mergeCell ref="A7:E7"/>
    <mergeCell ref="A10:A12"/>
    <mergeCell ref="B10:B12"/>
    <mergeCell ref="C10:E10"/>
    <mergeCell ref="C11:C12"/>
    <mergeCell ref="A64:D64"/>
    <mergeCell ref="A65:E65"/>
    <mergeCell ref="A38:A40"/>
    <mergeCell ref="B38:B40"/>
    <mergeCell ref="C38:E38"/>
    <mergeCell ref="C39:C40"/>
    <mergeCell ref="A62:D63"/>
    <mergeCell ref="E62:E63"/>
  </mergeCells>
  <printOptions horizontalCentered="1" verticalCentered="1"/>
  <pageMargins left="0" right="0" top="0" bottom="0" header="0.51180555555555551" footer="0.51180555555555551"/>
  <pageSetup paperSize="9" scale="85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topLeftCell="A4" workbookViewId="0">
      <selection activeCell="A29" sqref="A29:K29"/>
    </sheetView>
  </sheetViews>
  <sheetFormatPr defaultRowHeight="15" x14ac:dyDescent="0.25"/>
  <cols>
    <col min="1" max="1" width="49.5703125" customWidth="1"/>
    <col min="2" max="11" width="11" customWidth="1"/>
  </cols>
  <sheetData>
    <row r="1" spans="1:11" ht="15.75" x14ac:dyDescent="0.25">
      <c r="A1" s="222" t="s">
        <v>371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</row>
    <row r="2" spans="1:11" ht="2.4500000000000002" customHeight="1" x14ac:dyDescent="0.25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</row>
    <row r="3" spans="1:11" x14ac:dyDescent="0.25">
      <c r="A3" s="776" t="s">
        <v>923</v>
      </c>
      <c r="B3" s="776"/>
      <c r="C3" s="776"/>
      <c r="D3" s="776"/>
      <c r="E3" s="776"/>
      <c r="F3" s="776"/>
      <c r="G3" s="776"/>
      <c r="H3" s="776"/>
      <c r="I3" s="776"/>
      <c r="J3" s="776"/>
      <c r="K3" s="776"/>
    </row>
    <row r="4" spans="1:11" x14ac:dyDescent="0.25">
      <c r="A4" s="777" t="s">
        <v>1</v>
      </c>
      <c r="B4" s="777"/>
      <c r="C4" s="777"/>
      <c r="D4" s="777"/>
      <c r="E4" s="777"/>
      <c r="F4" s="777"/>
      <c r="G4" s="777"/>
      <c r="H4" s="777"/>
      <c r="I4" s="777"/>
      <c r="J4" s="777"/>
      <c r="K4" s="777"/>
    </row>
    <row r="5" spans="1:11" x14ac:dyDescent="0.25">
      <c r="A5" s="778" t="s">
        <v>372</v>
      </c>
      <c r="B5" s="778"/>
      <c r="C5" s="778"/>
      <c r="D5" s="778"/>
      <c r="E5" s="778"/>
      <c r="F5" s="778"/>
      <c r="G5" s="778"/>
      <c r="H5" s="778"/>
      <c r="I5" s="778"/>
      <c r="J5" s="778"/>
      <c r="K5" s="778"/>
    </row>
    <row r="6" spans="1:11" x14ac:dyDescent="0.25">
      <c r="A6" s="777" t="s">
        <v>22</v>
      </c>
      <c r="B6" s="777"/>
      <c r="C6" s="777"/>
      <c r="D6" s="777"/>
      <c r="E6" s="777"/>
      <c r="F6" s="777"/>
      <c r="G6" s="777"/>
      <c r="H6" s="777"/>
      <c r="I6" s="777"/>
      <c r="J6" s="777"/>
      <c r="K6" s="777"/>
    </row>
    <row r="7" spans="1:11" x14ac:dyDescent="0.25">
      <c r="A7" s="776" t="s">
        <v>924</v>
      </c>
      <c r="B7" s="776"/>
      <c r="C7" s="776"/>
      <c r="D7" s="776"/>
      <c r="E7" s="776"/>
      <c r="F7" s="776"/>
      <c r="G7" s="776"/>
      <c r="H7" s="776"/>
      <c r="I7" s="776"/>
      <c r="J7" s="776"/>
      <c r="K7" s="776"/>
    </row>
    <row r="8" spans="1:11" ht="2.4500000000000002" customHeight="1" x14ac:dyDescent="0.25">
      <c r="A8" s="293"/>
      <c r="B8" s="293"/>
      <c r="C8" s="234"/>
      <c r="D8" s="234"/>
      <c r="E8" s="234"/>
      <c r="F8" s="234"/>
      <c r="G8" s="234"/>
      <c r="H8" s="234"/>
      <c r="I8" s="234"/>
      <c r="J8" s="234"/>
      <c r="K8" s="234"/>
    </row>
    <row r="9" spans="1:11" x14ac:dyDescent="0.25">
      <c r="A9" s="294" t="s">
        <v>373</v>
      </c>
      <c r="B9" s="231"/>
      <c r="C9" s="234"/>
      <c r="D9" s="234"/>
      <c r="E9" s="234"/>
      <c r="F9" s="234"/>
      <c r="G9" s="234"/>
      <c r="H9" s="234"/>
      <c r="I9" s="234"/>
      <c r="J9" s="234"/>
      <c r="K9" s="227">
        <v>1</v>
      </c>
    </row>
    <row r="10" spans="1:11" x14ac:dyDescent="0.25">
      <c r="A10" s="797" t="s">
        <v>374</v>
      </c>
      <c r="B10" s="792" t="s">
        <v>375</v>
      </c>
      <c r="C10" s="792"/>
      <c r="D10" s="792"/>
      <c r="E10" s="792"/>
      <c r="F10" s="792"/>
      <c r="G10" s="791" t="s">
        <v>376</v>
      </c>
      <c r="H10" s="791"/>
      <c r="I10" s="791"/>
      <c r="J10" s="791"/>
      <c r="K10" s="791"/>
    </row>
    <row r="11" spans="1:11" x14ac:dyDescent="0.25">
      <c r="A11" s="797"/>
      <c r="B11" s="792" t="s">
        <v>377</v>
      </c>
      <c r="C11" s="792"/>
      <c r="D11" s="786" t="s">
        <v>378</v>
      </c>
      <c r="E11" s="786" t="s">
        <v>379</v>
      </c>
      <c r="F11" s="786" t="s">
        <v>380</v>
      </c>
      <c r="G11" s="792" t="s">
        <v>377</v>
      </c>
      <c r="H11" s="792"/>
      <c r="I11" s="786" t="s">
        <v>378</v>
      </c>
      <c r="J11" s="786" t="s">
        <v>379</v>
      </c>
      <c r="K11" s="772" t="s">
        <v>380</v>
      </c>
    </row>
    <row r="12" spans="1:11" ht="12.75" customHeight="1" x14ac:dyDescent="0.25">
      <c r="A12" s="797"/>
      <c r="B12" s="794" t="s">
        <v>381</v>
      </c>
      <c r="C12" s="795" t="s">
        <v>382</v>
      </c>
      <c r="D12" s="786"/>
      <c r="E12" s="786"/>
      <c r="F12" s="786"/>
      <c r="G12" s="794" t="s">
        <v>381</v>
      </c>
      <c r="H12" s="795" t="s">
        <v>382</v>
      </c>
      <c r="I12" s="786"/>
      <c r="J12" s="786"/>
      <c r="K12" s="772"/>
    </row>
    <row r="13" spans="1:11" x14ac:dyDescent="0.25">
      <c r="A13" s="797"/>
      <c r="B13" s="794"/>
      <c r="C13" s="794"/>
      <c r="D13" s="786"/>
      <c r="E13" s="786"/>
      <c r="F13" s="786"/>
      <c r="G13" s="794"/>
      <c r="H13" s="794"/>
      <c r="I13" s="786"/>
      <c r="J13" s="786"/>
      <c r="K13" s="772"/>
    </row>
    <row r="14" spans="1:11" ht="12.75" customHeight="1" x14ac:dyDescent="0.25">
      <c r="A14" s="797"/>
      <c r="B14" s="794"/>
      <c r="C14" s="796">
        <v>2013</v>
      </c>
      <c r="D14" s="786"/>
      <c r="E14" s="786"/>
      <c r="F14" s="786"/>
      <c r="G14" s="794"/>
      <c r="H14" s="796" t="s">
        <v>215</v>
      </c>
      <c r="I14" s="786"/>
      <c r="J14" s="786"/>
      <c r="K14" s="772"/>
    </row>
    <row r="15" spans="1:11" x14ac:dyDescent="0.25">
      <c r="A15" s="797"/>
      <c r="B15" s="794"/>
      <c r="C15" s="796"/>
      <c r="D15" s="786"/>
      <c r="E15" s="786"/>
      <c r="F15" s="786"/>
      <c r="G15" s="794"/>
      <c r="H15" s="796"/>
      <c r="I15" s="786"/>
      <c r="J15" s="786"/>
      <c r="K15" s="772"/>
    </row>
    <row r="16" spans="1:11" x14ac:dyDescent="0.25">
      <c r="A16" s="293" t="s">
        <v>383</v>
      </c>
      <c r="B16" s="295">
        <f t="shared" ref="B16:K16" si="0">SUM(B18,B20,B22,B24)</f>
        <v>0</v>
      </c>
      <c r="C16" s="295">
        <f t="shared" si="0"/>
        <v>8255597.6399999997</v>
      </c>
      <c r="D16" s="295">
        <f t="shared" si="0"/>
        <v>0</v>
      </c>
      <c r="E16" s="295">
        <f t="shared" si="0"/>
        <v>1480950.38</v>
      </c>
      <c r="F16" s="295">
        <f t="shared" si="0"/>
        <v>6774647.2599999998</v>
      </c>
      <c r="G16" s="295">
        <f t="shared" si="0"/>
        <v>0</v>
      </c>
      <c r="H16" s="295">
        <f t="shared" si="0"/>
        <v>0</v>
      </c>
      <c r="I16" s="295">
        <f t="shared" si="0"/>
        <v>0</v>
      </c>
      <c r="J16" s="295">
        <f t="shared" si="0"/>
        <v>0</v>
      </c>
      <c r="K16" s="296">
        <f t="shared" si="0"/>
        <v>0</v>
      </c>
    </row>
    <row r="17" spans="1:11" ht="2.4500000000000002" customHeight="1" x14ac:dyDescent="0.25">
      <c r="A17" s="293"/>
      <c r="B17" s="295"/>
      <c r="C17" s="295"/>
      <c r="D17" s="295"/>
      <c r="E17" s="295"/>
      <c r="F17" s="295"/>
      <c r="G17" s="295"/>
      <c r="H17" s="295"/>
      <c r="I17" s="295"/>
      <c r="J17" s="295"/>
      <c r="K17" s="296"/>
    </row>
    <row r="18" spans="1:11" x14ac:dyDescent="0.25">
      <c r="A18" s="293" t="s">
        <v>384</v>
      </c>
      <c r="B18" s="297"/>
      <c r="C18" s="297">
        <v>8255597.6399999997</v>
      </c>
      <c r="D18" s="297"/>
      <c r="E18" s="297">
        <v>1480950.38</v>
      </c>
      <c r="F18" s="297">
        <v>6774647.2599999998</v>
      </c>
      <c r="G18" s="297"/>
      <c r="H18" s="297"/>
      <c r="I18" s="297"/>
      <c r="J18" s="297"/>
      <c r="K18" s="298"/>
    </row>
    <row r="19" spans="1:11" ht="2.4500000000000002" customHeight="1" x14ac:dyDescent="0.25">
      <c r="A19" s="293"/>
      <c r="B19" s="295"/>
      <c r="C19" s="295"/>
      <c r="D19" s="295"/>
      <c r="E19" s="295"/>
      <c r="F19" s="295"/>
      <c r="G19" s="295"/>
      <c r="H19" s="295"/>
      <c r="I19" s="295"/>
      <c r="J19" s="295"/>
      <c r="K19" s="296"/>
    </row>
    <row r="20" spans="1:11" x14ac:dyDescent="0.25">
      <c r="A20" s="293" t="s">
        <v>385</v>
      </c>
      <c r="B20" s="297"/>
      <c r="C20" s="297"/>
      <c r="D20" s="297"/>
      <c r="E20" s="297"/>
      <c r="F20" s="297"/>
      <c r="G20" s="297"/>
      <c r="H20" s="297"/>
      <c r="I20" s="297"/>
      <c r="J20" s="297"/>
      <c r="K20" s="298"/>
    </row>
    <row r="21" spans="1:11" ht="2.4500000000000002" customHeight="1" x14ac:dyDescent="0.25">
      <c r="A21" s="293"/>
      <c r="B21" s="295"/>
      <c r="C21" s="295"/>
      <c r="D21" s="295"/>
      <c r="E21" s="295"/>
      <c r="F21" s="295"/>
      <c r="G21" s="295"/>
      <c r="H21" s="295"/>
      <c r="I21" s="295"/>
      <c r="J21" s="295"/>
      <c r="K21" s="296"/>
    </row>
    <row r="22" spans="1:11" x14ac:dyDescent="0.25">
      <c r="A22" s="293" t="s">
        <v>386</v>
      </c>
      <c r="B22" s="297"/>
      <c r="C22" s="297"/>
      <c r="D22" s="297"/>
      <c r="E22" s="297"/>
      <c r="F22" s="297"/>
      <c r="G22" s="297"/>
      <c r="H22" s="297"/>
      <c r="I22" s="297"/>
      <c r="J22" s="297"/>
      <c r="K22" s="298"/>
    </row>
    <row r="23" spans="1:11" ht="2.4500000000000002" customHeight="1" x14ac:dyDescent="0.25">
      <c r="A23" s="293"/>
      <c r="B23" s="295"/>
      <c r="C23" s="295"/>
      <c r="D23" s="295"/>
      <c r="E23" s="295"/>
      <c r="F23" s="295"/>
      <c r="G23" s="295"/>
      <c r="H23" s="295"/>
      <c r="I23" s="295"/>
      <c r="J23" s="295"/>
      <c r="K23" s="296"/>
    </row>
    <row r="24" spans="1:11" x14ac:dyDescent="0.25">
      <c r="A24" s="293" t="s">
        <v>387</v>
      </c>
      <c r="B24" s="297"/>
      <c r="C24" s="297"/>
      <c r="D24" s="297"/>
      <c r="E24" s="297"/>
      <c r="F24" s="297"/>
      <c r="G24" s="297"/>
      <c r="H24" s="297"/>
      <c r="I24" s="297"/>
      <c r="J24" s="297"/>
      <c r="K24" s="298"/>
    </row>
    <row r="25" spans="1:11" ht="2.4500000000000002" customHeight="1" x14ac:dyDescent="0.25">
      <c r="A25" s="293"/>
      <c r="B25" s="295"/>
      <c r="C25" s="295"/>
      <c r="D25" s="295"/>
      <c r="E25" s="295"/>
      <c r="F25" s="295"/>
      <c r="G25" s="295"/>
      <c r="H25" s="295"/>
      <c r="I25" s="295"/>
      <c r="J25" s="295"/>
      <c r="K25" s="296"/>
    </row>
    <row r="26" spans="1:11" x14ac:dyDescent="0.25">
      <c r="A26" s="293" t="s">
        <v>388</v>
      </c>
      <c r="B26" s="297"/>
      <c r="C26" s="297"/>
      <c r="D26" s="297"/>
      <c r="E26" s="297"/>
      <c r="F26" s="297"/>
      <c r="G26" s="297"/>
      <c r="H26" s="297"/>
      <c r="I26" s="297"/>
      <c r="J26" s="297"/>
      <c r="K26" s="298"/>
    </row>
    <row r="27" spans="1:11" ht="2.4500000000000002" customHeight="1" x14ac:dyDescent="0.25">
      <c r="A27" s="234"/>
      <c r="B27" s="295"/>
      <c r="C27" s="295"/>
      <c r="D27" s="295"/>
      <c r="E27" s="295"/>
      <c r="F27" s="295"/>
      <c r="G27" s="295"/>
      <c r="H27" s="295"/>
      <c r="I27" s="295"/>
      <c r="J27" s="295"/>
      <c r="K27" s="296"/>
    </row>
    <row r="28" spans="1:11" x14ac:dyDescent="0.25">
      <c r="A28" s="299" t="s">
        <v>179</v>
      </c>
      <c r="B28" s="300">
        <f t="shared" ref="B28:K28" si="1">+B16+B26</f>
        <v>0</v>
      </c>
      <c r="C28" s="300">
        <f t="shared" si="1"/>
        <v>8255597.6399999997</v>
      </c>
      <c r="D28" s="300">
        <f t="shared" si="1"/>
        <v>0</v>
      </c>
      <c r="E28" s="300">
        <f t="shared" si="1"/>
        <v>1480950.38</v>
      </c>
      <c r="F28" s="300">
        <f t="shared" si="1"/>
        <v>6774647.2599999998</v>
      </c>
      <c r="G28" s="300">
        <f t="shared" si="1"/>
        <v>0</v>
      </c>
      <c r="H28" s="300">
        <f t="shared" si="1"/>
        <v>0</v>
      </c>
      <c r="I28" s="300">
        <f t="shared" si="1"/>
        <v>0</v>
      </c>
      <c r="J28" s="300">
        <f t="shared" si="1"/>
        <v>0</v>
      </c>
      <c r="K28" s="301">
        <f t="shared" si="1"/>
        <v>0</v>
      </c>
    </row>
    <row r="29" spans="1:11" x14ac:dyDescent="0.25">
      <c r="A29" s="793" t="s">
        <v>941</v>
      </c>
      <c r="B29" s="793"/>
      <c r="C29" s="793"/>
      <c r="D29" s="793"/>
      <c r="E29" s="793"/>
      <c r="F29" s="793"/>
      <c r="G29" s="793"/>
      <c r="H29" s="793"/>
      <c r="I29" s="793"/>
      <c r="J29" s="793"/>
      <c r="K29" s="793"/>
    </row>
  </sheetData>
  <sheetProtection sheet="1" formatColumns="0" formatRows="0" selectLockedCells="1"/>
  <mergeCells count="23">
    <mergeCell ref="E11:E15"/>
    <mergeCell ref="F11:F15"/>
    <mergeCell ref="G11:H11"/>
    <mergeCell ref="I11:I15"/>
    <mergeCell ref="J11:J15"/>
    <mergeCell ref="K11:K15"/>
    <mergeCell ref="A3:K3"/>
    <mergeCell ref="A4:K4"/>
    <mergeCell ref="A5:K5"/>
    <mergeCell ref="A6:K6"/>
    <mergeCell ref="A7:K7"/>
    <mergeCell ref="A10:A15"/>
    <mergeCell ref="B10:F10"/>
    <mergeCell ref="G10:K10"/>
    <mergeCell ref="B11:C11"/>
    <mergeCell ref="D11:D15"/>
    <mergeCell ref="A29:K29"/>
    <mergeCell ref="B12:B15"/>
    <mergeCell ref="C12:C13"/>
    <mergeCell ref="G12:G15"/>
    <mergeCell ref="H12:H13"/>
    <mergeCell ref="C14:C15"/>
    <mergeCell ref="H14:H15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topLeftCell="A95" workbookViewId="0">
      <selection activeCell="F157" sqref="F157"/>
    </sheetView>
  </sheetViews>
  <sheetFormatPr defaultRowHeight="15.75" customHeight="1" x14ac:dyDescent="0.25"/>
  <cols>
    <col min="1" max="1" width="91.5703125" style="1" customWidth="1"/>
    <col min="2" max="6" width="13" style="1" customWidth="1"/>
    <col min="7" max="16384" width="9.140625" style="1"/>
  </cols>
  <sheetData>
    <row r="1" spans="1:6" ht="15" customHeight="1" x14ac:dyDescent="0.25">
      <c r="A1" s="824" t="s">
        <v>389</v>
      </c>
      <c r="B1" s="824"/>
      <c r="C1" s="824"/>
      <c r="D1" s="824"/>
      <c r="E1" s="824"/>
      <c r="F1" s="824"/>
    </row>
    <row r="2" spans="1:6" ht="2.25" customHeight="1" x14ac:dyDescent="0.25">
      <c r="A2" s="302"/>
      <c r="B2" s="302"/>
      <c r="C2" s="302"/>
      <c r="D2" s="302"/>
      <c r="E2" s="302"/>
      <c r="F2" s="302"/>
    </row>
    <row r="3" spans="1:6" ht="15" customHeight="1" x14ac:dyDescent="0.25">
      <c r="A3" s="825" t="s">
        <v>923</v>
      </c>
      <c r="B3" s="825"/>
      <c r="C3" s="825"/>
      <c r="D3" s="825"/>
      <c r="E3" s="825"/>
      <c r="F3" s="825"/>
    </row>
    <row r="4" spans="1:6" ht="15" customHeight="1" x14ac:dyDescent="0.25">
      <c r="A4" s="789" t="s">
        <v>1</v>
      </c>
      <c r="B4" s="789"/>
      <c r="C4" s="789"/>
      <c r="D4" s="789"/>
      <c r="E4" s="789"/>
      <c r="F4" s="789"/>
    </row>
    <row r="5" spans="1:6" ht="15" customHeight="1" x14ac:dyDescent="0.25">
      <c r="A5" s="790" t="s">
        <v>390</v>
      </c>
      <c r="B5" s="790"/>
      <c r="C5" s="790"/>
      <c r="D5" s="790"/>
      <c r="E5" s="790"/>
      <c r="F5" s="790"/>
    </row>
    <row r="6" spans="1:6" ht="15" customHeight="1" x14ac:dyDescent="0.25">
      <c r="A6" s="789" t="s">
        <v>22</v>
      </c>
      <c r="B6" s="789"/>
      <c r="C6" s="789"/>
      <c r="D6" s="789"/>
      <c r="E6" s="789"/>
      <c r="F6" s="789"/>
    </row>
    <row r="7" spans="1:6" ht="15" customHeight="1" x14ac:dyDescent="0.25">
      <c r="A7" s="788" t="s">
        <v>924</v>
      </c>
      <c r="B7" s="788"/>
      <c r="C7" s="788"/>
      <c r="D7" s="788"/>
      <c r="E7" s="788"/>
      <c r="F7" s="788"/>
    </row>
    <row r="8" spans="1:6" ht="14.1" customHeight="1" x14ac:dyDescent="0.25">
      <c r="A8" s="258" t="s">
        <v>391</v>
      </c>
      <c r="B8" s="256"/>
      <c r="C8" s="256"/>
      <c r="D8" s="256"/>
      <c r="E8" s="256"/>
      <c r="F8" s="260">
        <v>1</v>
      </c>
    </row>
    <row r="9" spans="1:6" ht="14.1" customHeight="1" x14ac:dyDescent="0.25">
      <c r="A9" s="766" t="s">
        <v>392</v>
      </c>
      <c r="B9" s="766"/>
      <c r="C9" s="766"/>
      <c r="D9" s="766"/>
      <c r="E9" s="766"/>
      <c r="F9" s="766"/>
    </row>
    <row r="10" spans="1:6" ht="14.1" customHeight="1" x14ac:dyDescent="0.25">
      <c r="A10" s="248"/>
      <c r="B10" s="794" t="s">
        <v>393</v>
      </c>
      <c r="C10" s="261" t="s">
        <v>24</v>
      </c>
      <c r="D10" s="814" t="s">
        <v>25</v>
      </c>
      <c r="E10" s="814"/>
      <c r="F10" s="814"/>
    </row>
    <row r="11" spans="1:6" ht="14.1" customHeight="1" x14ac:dyDescent="0.25">
      <c r="A11" s="303" t="s">
        <v>394</v>
      </c>
      <c r="B11" s="794"/>
      <c r="C11" s="304" t="s">
        <v>29</v>
      </c>
      <c r="D11" s="794" t="s">
        <v>30</v>
      </c>
      <c r="E11" s="261" t="s">
        <v>32</v>
      </c>
      <c r="F11" s="305" t="s">
        <v>31</v>
      </c>
    </row>
    <row r="12" spans="1:6" ht="14.1" customHeight="1" x14ac:dyDescent="0.25">
      <c r="A12" s="250"/>
      <c r="B12" s="794"/>
      <c r="C12" s="306" t="s">
        <v>33</v>
      </c>
      <c r="D12" s="794"/>
      <c r="E12" s="306" t="s">
        <v>34</v>
      </c>
      <c r="F12" s="307" t="s">
        <v>395</v>
      </c>
    </row>
    <row r="13" spans="1:6" ht="14.1" customHeight="1" x14ac:dyDescent="0.25">
      <c r="A13" s="308" t="s">
        <v>396</v>
      </c>
      <c r="B13" s="273">
        <f>+B14+B20+B26+B38+B32</f>
        <v>279500</v>
      </c>
      <c r="C13" s="273">
        <f>+C14+C20+C26+C38+C32</f>
        <v>269500</v>
      </c>
      <c r="D13" s="273">
        <f>+D14+D20+D26+D38+D32</f>
        <v>0</v>
      </c>
      <c r="E13" s="273">
        <f>+E14+E20+E26+E38+E32</f>
        <v>28475.120000000003</v>
      </c>
      <c r="F13" s="309">
        <f t="shared" ref="F13:F54" si="0">IF(C13="",0,IF(C13=0,0,E13/C13))</f>
        <v>0.10565907235621522</v>
      </c>
    </row>
    <row r="14" spans="1:6" ht="14.1" customHeight="1" x14ac:dyDescent="0.25">
      <c r="A14" s="310" t="s">
        <v>397</v>
      </c>
      <c r="B14" s="273">
        <f>SUM(B15:B19)</f>
        <v>26900</v>
      </c>
      <c r="C14" s="273">
        <f>SUM(C15:C19)</f>
        <v>26900</v>
      </c>
      <c r="D14" s="273">
        <f>SUM(D15:D19)</f>
        <v>0</v>
      </c>
      <c r="E14" s="273">
        <f>SUM(E15:E19)</f>
        <v>0</v>
      </c>
      <c r="F14" s="309">
        <f t="shared" si="0"/>
        <v>0</v>
      </c>
    </row>
    <row r="15" spans="1:6" ht="14.1" customHeight="1" x14ac:dyDescent="0.25">
      <c r="A15" s="310" t="s">
        <v>398</v>
      </c>
      <c r="B15" s="271">
        <v>20600</v>
      </c>
      <c r="C15" s="271">
        <v>26900</v>
      </c>
      <c r="D15" s="271"/>
      <c r="E15" s="271"/>
      <c r="F15" s="309">
        <f t="shared" si="0"/>
        <v>0</v>
      </c>
    </row>
    <row r="16" spans="1:6" ht="14.1" customHeight="1" x14ac:dyDescent="0.25">
      <c r="A16" s="310" t="s">
        <v>399</v>
      </c>
      <c r="B16" s="271"/>
      <c r="C16" s="271"/>
      <c r="D16" s="271"/>
      <c r="E16" s="271"/>
      <c r="F16" s="309">
        <f t="shared" si="0"/>
        <v>0</v>
      </c>
    </row>
    <row r="17" spans="1:6" ht="14.1" customHeight="1" x14ac:dyDescent="0.25">
      <c r="A17" s="310" t="s">
        <v>400</v>
      </c>
      <c r="B17" s="271">
        <v>6300</v>
      </c>
      <c r="C17" s="271"/>
      <c r="D17" s="271"/>
      <c r="E17" s="271"/>
      <c r="F17" s="309">
        <f t="shared" si="0"/>
        <v>0</v>
      </c>
    </row>
    <row r="18" spans="1:6" ht="14.1" customHeight="1" x14ac:dyDescent="0.25">
      <c r="A18" s="310" t="s">
        <v>401</v>
      </c>
      <c r="B18" s="271"/>
      <c r="C18" s="271"/>
      <c r="D18" s="271"/>
      <c r="E18" s="271"/>
      <c r="F18" s="309">
        <f t="shared" si="0"/>
        <v>0</v>
      </c>
    </row>
    <row r="19" spans="1:6" ht="14.1" customHeight="1" x14ac:dyDescent="0.25">
      <c r="A19" s="310" t="s">
        <v>402</v>
      </c>
      <c r="B19" s="271"/>
      <c r="C19" s="271"/>
      <c r="D19" s="271"/>
      <c r="E19" s="271"/>
      <c r="F19" s="309">
        <f t="shared" si="0"/>
        <v>0</v>
      </c>
    </row>
    <row r="20" spans="1:6" ht="14.1" customHeight="1" x14ac:dyDescent="0.25">
      <c r="A20" s="310" t="s">
        <v>403</v>
      </c>
      <c r="B20" s="273">
        <f>SUM(B21:B25)</f>
        <v>32300</v>
      </c>
      <c r="C20" s="273">
        <f>SUM(C21:C25)</f>
        <v>32300</v>
      </c>
      <c r="D20" s="273">
        <f>SUM(D21:D25)</f>
        <v>0</v>
      </c>
      <c r="E20" s="273">
        <f>SUM(E21:E25)</f>
        <v>6619.26</v>
      </c>
      <c r="F20" s="309">
        <f t="shared" si="0"/>
        <v>0.20493065015479878</v>
      </c>
    </row>
    <row r="21" spans="1:6" ht="14.1" customHeight="1" x14ac:dyDescent="0.25">
      <c r="A21" s="310" t="s">
        <v>404</v>
      </c>
      <c r="B21" s="271">
        <v>26000</v>
      </c>
      <c r="C21" s="271">
        <v>26000</v>
      </c>
      <c r="D21" s="271"/>
      <c r="E21" s="271">
        <v>6619.26</v>
      </c>
      <c r="F21" s="309">
        <f t="shared" si="0"/>
        <v>0.2545869230769231</v>
      </c>
    </row>
    <row r="22" spans="1:6" ht="14.1" customHeight="1" x14ac:dyDescent="0.25">
      <c r="A22" s="310" t="s">
        <v>405</v>
      </c>
      <c r="B22" s="271"/>
      <c r="C22" s="271"/>
      <c r="D22" s="271"/>
      <c r="E22" s="271"/>
      <c r="F22" s="309">
        <f t="shared" si="0"/>
        <v>0</v>
      </c>
    </row>
    <row r="23" spans="1:6" ht="14.1" customHeight="1" x14ac:dyDescent="0.25">
      <c r="A23" s="310" t="s">
        <v>406</v>
      </c>
      <c r="B23" s="271">
        <v>6300</v>
      </c>
      <c r="C23" s="271">
        <v>6300</v>
      </c>
      <c r="D23" s="271"/>
      <c r="E23" s="271"/>
      <c r="F23" s="309">
        <f t="shared" si="0"/>
        <v>0</v>
      </c>
    </row>
    <row r="24" spans="1:6" ht="14.1" customHeight="1" x14ac:dyDescent="0.25">
      <c r="A24" s="310" t="s">
        <v>407</v>
      </c>
      <c r="B24" s="271"/>
      <c r="C24" s="271"/>
      <c r="D24" s="271"/>
      <c r="E24" s="271"/>
      <c r="F24" s="309">
        <f t="shared" si="0"/>
        <v>0</v>
      </c>
    </row>
    <row r="25" spans="1:6" ht="14.1" customHeight="1" x14ac:dyDescent="0.25">
      <c r="A25" s="310" t="s">
        <v>408</v>
      </c>
      <c r="B25" s="271"/>
      <c r="C25" s="271"/>
      <c r="D25" s="271"/>
      <c r="E25" s="271"/>
      <c r="F25" s="309">
        <f t="shared" si="0"/>
        <v>0</v>
      </c>
    </row>
    <row r="26" spans="1:6" ht="14.1" customHeight="1" x14ac:dyDescent="0.25">
      <c r="A26" s="310" t="s">
        <v>409</v>
      </c>
      <c r="B26" s="273">
        <f>SUM(B27:B31)</f>
        <v>210300</v>
      </c>
      <c r="C26" s="273">
        <f>SUM(C27:C31)</f>
        <v>210300</v>
      </c>
      <c r="D26" s="273">
        <f>SUM(D27:D31)</f>
        <v>0</v>
      </c>
      <c r="E26" s="273">
        <f>SUM(E27:E31)</f>
        <v>20567.650000000001</v>
      </c>
      <c r="F26" s="309">
        <f t="shared" si="0"/>
        <v>9.7801474084641002E-2</v>
      </c>
    </row>
    <row r="27" spans="1:6" ht="14.1" customHeight="1" x14ac:dyDescent="0.25">
      <c r="A27" s="310" t="s">
        <v>410</v>
      </c>
      <c r="B27" s="271">
        <v>197800</v>
      </c>
      <c r="C27" s="271">
        <v>197800</v>
      </c>
      <c r="D27" s="271"/>
      <c r="E27" s="271">
        <v>20567.650000000001</v>
      </c>
      <c r="F27" s="309">
        <f t="shared" si="0"/>
        <v>0.10398205257836199</v>
      </c>
    </row>
    <row r="28" spans="1:6" ht="14.1" customHeight="1" x14ac:dyDescent="0.25">
      <c r="A28" s="310" t="s">
        <v>411</v>
      </c>
      <c r="B28" s="271"/>
      <c r="C28" s="271"/>
      <c r="D28" s="271"/>
      <c r="E28" s="271"/>
      <c r="F28" s="309">
        <f t="shared" si="0"/>
        <v>0</v>
      </c>
    </row>
    <row r="29" spans="1:6" ht="14.1" customHeight="1" x14ac:dyDescent="0.25">
      <c r="A29" s="310" t="s">
        <v>412</v>
      </c>
      <c r="B29" s="271">
        <v>12500</v>
      </c>
      <c r="C29" s="271">
        <v>12500</v>
      </c>
      <c r="D29" s="271"/>
      <c r="E29" s="271"/>
      <c r="F29" s="309">
        <f t="shared" si="0"/>
        <v>0</v>
      </c>
    </row>
    <row r="30" spans="1:6" ht="14.1" customHeight="1" x14ac:dyDescent="0.25">
      <c r="A30" s="310" t="s">
        <v>413</v>
      </c>
      <c r="B30" s="271"/>
      <c r="C30" s="271"/>
      <c r="D30" s="271"/>
      <c r="E30" s="271"/>
      <c r="F30" s="309">
        <f t="shared" si="0"/>
        <v>0</v>
      </c>
    </row>
    <row r="31" spans="1:6" ht="14.1" customHeight="1" x14ac:dyDescent="0.25">
      <c r="A31" s="310" t="s">
        <v>414</v>
      </c>
      <c r="B31" s="271"/>
      <c r="C31" s="271"/>
      <c r="D31" s="271"/>
      <c r="E31" s="271"/>
      <c r="F31" s="309">
        <f t="shared" si="0"/>
        <v>0</v>
      </c>
    </row>
    <row r="32" spans="1:6" ht="14.1" customHeight="1" x14ac:dyDescent="0.25">
      <c r="A32" s="308" t="s">
        <v>415</v>
      </c>
      <c r="B32" s="273">
        <f>SUM(B33:B37)</f>
        <v>0</v>
      </c>
      <c r="C32" s="273">
        <f>SUM(C33:C37)</f>
        <v>0</v>
      </c>
      <c r="D32" s="273">
        <f>SUM(D33:D37)</f>
        <v>0</v>
      </c>
      <c r="E32" s="273">
        <f>SUM(E33:E37)</f>
        <v>0</v>
      </c>
      <c r="F32" s="309">
        <f t="shared" si="0"/>
        <v>0</v>
      </c>
    </row>
    <row r="33" spans="1:6" ht="14.1" customHeight="1" x14ac:dyDescent="0.25">
      <c r="A33" s="310" t="s">
        <v>416</v>
      </c>
      <c r="B33" s="271"/>
      <c r="C33" s="271"/>
      <c r="D33" s="271"/>
      <c r="E33" s="271"/>
      <c r="F33" s="309">
        <f t="shared" si="0"/>
        <v>0</v>
      </c>
    </row>
    <row r="34" spans="1:6" ht="14.1" customHeight="1" x14ac:dyDescent="0.25">
      <c r="A34" s="310" t="s">
        <v>417</v>
      </c>
      <c r="B34" s="271"/>
      <c r="C34" s="271"/>
      <c r="D34" s="271"/>
      <c r="E34" s="271"/>
      <c r="F34" s="309">
        <f t="shared" si="0"/>
        <v>0</v>
      </c>
    </row>
    <row r="35" spans="1:6" ht="14.1" customHeight="1" x14ac:dyDescent="0.25">
      <c r="A35" s="310" t="s">
        <v>418</v>
      </c>
      <c r="B35" s="271"/>
      <c r="C35" s="271"/>
      <c r="D35" s="271"/>
      <c r="E35" s="271"/>
      <c r="F35" s="309">
        <f t="shared" si="0"/>
        <v>0</v>
      </c>
    </row>
    <row r="36" spans="1:6" ht="14.1" customHeight="1" x14ac:dyDescent="0.25">
      <c r="A36" s="310" t="s">
        <v>419</v>
      </c>
      <c r="B36" s="271"/>
      <c r="C36" s="271"/>
      <c r="D36" s="271"/>
      <c r="E36" s="271"/>
      <c r="F36" s="309">
        <f t="shared" si="0"/>
        <v>0</v>
      </c>
    </row>
    <row r="37" spans="1:6" ht="14.1" customHeight="1" x14ac:dyDescent="0.25">
      <c r="A37" s="310" t="s">
        <v>420</v>
      </c>
      <c r="B37" s="271"/>
      <c r="C37" s="271"/>
      <c r="D37" s="271"/>
      <c r="E37" s="271"/>
      <c r="F37" s="309">
        <f t="shared" si="0"/>
        <v>0</v>
      </c>
    </row>
    <row r="38" spans="1:6" ht="14.1" customHeight="1" x14ac:dyDescent="0.25">
      <c r="A38" s="308" t="s">
        <v>421</v>
      </c>
      <c r="B38" s="273">
        <f>SUM(B39:B43)</f>
        <v>10000</v>
      </c>
      <c r="C38" s="273">
        <f>SUM(C39:C43)</f>
        <v>0</v>
      </c>
      <c r="D38" s="273">
        <f>SUM(D39:D43)</f>
        <v>0</v>
      </c>
      <c r="E38" s="273">
        <f>SUM(E39:E43)</f>
        <v>1288.21</v>
      </c>
      <c r="F38" s="309">
        <f t="shared" si="0"/>
        <v>0</v>
      </c>
    </row>
    <row r="39" spans="1:6" ht="14.1" customHeight="1" x14ac:dyDescent="0.25">
      <c r="A39" s="310" t="s">
        <v>422</v>
      </c>
      <c r="B39" s="268">
        <v>10000</v>
      </c>
      <c r="C39" s="268"/>
      <c r="D39" s="268"/>
      <c r="E39" s="268">
        <v>1288.21</v>
      </c>
      <c r="F39" s="309">
        <f t="shared" si="0"/>
        <v>0</v>
      </c>
    </row>
    <row r="40" spans="1:6" ht="14.1" customHeight="1" x14ac:dyDescent="0.25">
      <c r="A40" s="310" t="s">
        <v>423</v>
      </c>
      <c r="B40" s="268"/>
      <c r="C40" s="268"/>
      <c r="D40" s="268"/>
      <c r="E40" s="268"/>
      <c r="F40" s="309">
        <f t="shared" si="0"/>
        <v>0</v>
      </c>
    </row>
    <row r="41" spans="1:6" ht="14.1" customHeight="1" x14ac:dyDescent="0.25">
      <c r="A41" s="310" t="s">
        <v>424</v>
      </c>
      <c r="B41" s="268"/>
      <c r="C41" s="268"/>
      <c r="D41" s="268"/>
      <c r="E41" s="268"/>
      <c r="F41" s="309">
        <f t="shared" si="0"/>
        <v>0</v>
      </c>
    </row>
    <row r="42" spans="1:6" ht="14.1" customHeight="1" x14ac:dyDescent="0.25">
      <c r="A42" s="310" t="s">
        <v>425</v>
      </c>
      <c r="B42" s="268"/>
      <c r="C42" s="268"/>
      <c r="D42" s="268"/>
      <c r="E42" s="268"/>
      <c r="F42" s="309">
        <f t="shared" si="0"/>
        <v>0</v>
      </c>
    </row>
    <row r="43" spans="1:6" ht="14.1" customHeight="1" x14ac:dyDescent="0.25">
      <c r="A43" s="310" t="s">
        <v>426</v>
      </c>
      <c r="B43" s="268"/>
      <c r="C43" s="268"/>
      <c r="D43" s="268"/>
      <c r="E43" s="268"/>
      <c r="F43" s="309">
        <f t="shared" si="0"/>
        <v>0</v>
      </c>
    </row>
    <row r="44" spans="1:6" ht="14.1" customHeight="1" x14ac:dyDescent="0.25">
      <c r="A44" s="308" t="s">
        <v>427</v>
      </c>
      <c r="B44" s="266">
        <f>SUM(B45,B48:B53)</f>
        <v>9769300</v>
      </c>
      <c r="C44" s="266">
        <f>SUM(C45,C48:C53)</f>
        <v>9769300</v>
      </c>
      <c r="D44" s="266">
        <f>SUM(D45,D48:D53)</f>
        <v>1611417.7</v>
      </c>
      <c r="E44" s="266">
        <f>SUM(E45,E48:E53)</f>
        <v>5300859.7299999995</v>
      </c>
      <c r="F44" s="309">
        <f t="shared" si="0"/>
        <v>0.54260384367354875</v>
      </c>
    </row>
    <row r="45" spans="1:6" ht="14.1" customHeight="1" x14ac:dyDescent="0.25">
      <c r="A45" s="308" t="s">
        <v>428</v>
      </c>
      <c r="B45" s="266">
        <f>SUM(B46:B47)</f>
        <v>8735100</v>
      </c>
      <c r="C45" s="266">
        <f>SUM(C46:C47)</f>
        <v>8735100</v>
      </c>
      <c r="D45" s="266">
        <f>SUM(D46:D47)</f>
        <v>1353303.43</v>
      </c>
      <c r="E45" s="266">
        <f>SUM(E46:E47)</f>
        <v>4470381.18</v>
      </c>
      <c r="F45" s="309">
        <f t="shared" si="0"/>
        <v>0.51177218119998624</v>
      </c>
    </row>
    <row r="46" spans="1:6" ht="14.1" customHeight="1" x14ac:dyDescent="0.25">
      <c r="A46" s="308" t="s">
        <v>429</v>
      </c>
      <c r="B46" s="268">
        <v>8735100</v>
      </c>
      <c r="C46" s="268">
        <v>8735100</v>
      </c>
      <c r="D46" s="268">
        <v>1353303.43</v>
      </c>
      <c r="E46" s="268">
        <v>4470381.18</v>
      </c>
      <c r="F46" s="309">
        <f t="shared" si="0"/>
        <v>0.51177218119998624</v>
      </c>
    </row>
    <row r="47" spans="1:6" ht="14.1" customHeight="1" x14ac:dyDescent="0.25">
      <c r="A47" s="308" t="s">
        <v>430</v>
      </c>
      <c r="B47" s="268"/>
      <c r="C47" s="268"/>
      <c r="D47" s="268"/>
      <c r="E47" s="268"/>
      <c r="F47" s="309">
        <f t="shared" si="0"/>
        <v>0</v>
      </c>
    </row>
    <row r="48" spans="1:6" ht="14.1" customHeight="1" x14ac:dyDescent="0.25">
      <c r="A48" s="308" t="s">
        <v>431</v>
      </c>
      <c r="B48" s="268">
        <v>858400</v>
      </c>
      <c r="C48" s="268">
        <v>858400</v>
      </c>
      <c r="D48" s="268">
        <v>254190.54</v>
      </c>
      <c r="E48" s="268">
        <v>756340.67</v>
      </c>
      <c r="F48" s="309">
        <f t="shared" si="0"/>
        <v>0.88110516076421252</v>
      </c>
    </row>
    <row r="49" spans="1:6" ht="14.1" customHeight="1" x14ac:dyDescent="0.25">
      <c r="A49" s="308" t="s">
        <v>432</v>
      </c>
      <c r="B49" s="268">
        <v>62700</v>
      </c>
      <c r="C49" s="268">
        <v>62700</v>
      </c>
      <c r="D49" s="268">
        <v>1928.96</v>
      </c>
      <c r="E49" s="268">
        <v>4822.3999999999996</v>
      </c>
      <c r="F49" s="309">
        <f t="shared" si="0"/>
        <v>7.6912280701754376E-2</v>
      </c>
    </row>
    <row r="50" spans="1:6" ht="14.1" customHeight="1" x14ac:dyDescent="0.25">
      <c r="A50" s="308" t="s">
        <v>433</v>
      </c>
      <c r="B50" s="271">
        <v>27500</v>
      </c>
      <c r="C50" s="271">
        <v>27500</v>
      </c>
      <c r="D50" s="271">
        <v>1985.97</v>
      </c>
      <c r="E50" s="271">
        <v>5693.25</v>
      </c>
      <c r="F50" s="309">
        <f t="shared" si="0"/>
        <v>0.20702727272727273</v>
      </c>
    </row>
    <row r="51" spans="1:6" ht="14.1" customHeight="1" x14ac:dyDescent="0.25">
      <c r="A51" s="308" t="s">
        <v>434</v>
      </c>
      <c r="B51" s="271">
        <v>16600</v>
      </c>
      <c r="C51" s="271">
        <v>16600</v>
      </c>
      <c r="D51" s="271">
        <v>8.8000000000000007</v>
      </c>
      <c r="E51" s="271">
        <v>8.8000000000000007</v>
      </c>
      <c r="F51" s="309">
        <f t="shared" si="0"/>
        <v>5.3012048192771087E-4</v>
      </c>
    </row>
    <row r="52" spans="1:6" ht="14.1" customHeight="1" x14ac:dyDescent="0.25">
      <c r="A52" s="308" t="s">
        <v>435</v>
      </c>
      <c r="B52" s="271">
        <v>69000</v>
      </c>
      <c r="C52" s="271">
        <v>69000</v>
      </c>
      <c r="D52" s="271"/>
      <c r="E52" s="271">
        <v>63613.43</v>
      </c>
      <c r="F52" s="309">
        <f t="shared" si="0"/>
        <v>0.92193376811594208</v>
      </c>
    </row>
    <row r="53" spans="1:6" ht="14.1" customHeight="1" x14ac:dyDescent="0.25">
      <c r="A53" s="308" t="s">
        <v>436</v>
      </c>
      <c r="B53" s="271">
        <v>0</v>
      </c>
      <c r="C53" s="271">
        <v>0</v>
      </c>
      <c r="D53" s="271">
        <v>0</v>
      </c>
      <c r="E53" s="271">
        <v>0</v>
      </c>
      <c r="F53" s="309">
        <f t="shared" si="0"/>
        <v>0</v>
      </c>
    </row>
    <row r="54" spans="1:6" ht="14.1" customHeight="1" x14ac:dyDescent="0.25">
      <c r="A54" s="311" t="s">
        <v>437</v>
      </c>
      <c r="B54" s="312">
        <f>+B44+B13</f>
        <v>10048800</v>
      </c>
      <c r="C54" s="312">
        <f>+C44+C13</f>
        <v>10038800</v>
      </c>
      <c r="D54" s="312">
        <f>+D44+D13</f>
        <v>1611417.7</v>
      </c>
      <c r="E54" s="312">
        <f>+E44+E13</f>
        <v>5329334.8499999996</v>
      </c>
      <c r="F54" s="313">
        <f t="shared" si="0"/>
        <v>0.53087369506315496</v>
      </c>
    </row>
    <row r="55" spans="1:6" ht="15" customHeight="1" x14ac:dyDescent="0.25">
      <c r="A55" s="314"/>
      <c r="B55" s="794" t="s">
        <v>393</v>
      </c>
      <c r="C55" s="261" t="s">
        <v>24</v>
      </c>
      <c r="D55" s="814" t="s">
        <v>25</v>
      </c>
      <c r="E55" s="814"/>
      <c r="F55" s="814"/>
    </row>
    <row r="56" spans="1:6" ht="15" customHeight="1" x14ac:dyDescent="0.25">
      <c r="A56" s="315" t="s">
        <v>438</v>
      </c>
      <c r="B56" s="794"/>
      <c r="C56" s="304" t="s">
        <v>29</v>
      </c>
      <c r="D56" s="261" t="s">
        <v>30</v>
      </c>
      <c r="E56" s="261" t="s">
        <v>32</v>
      </c>
      <c r="F56" s="305" t="s">
        <v>31</v>
      </c>
    </row>
    <row r="57" spans="1:6" ht="15" customHeight="1" x14ac:dyDescent="0.25">
      <c r="A57" s="250"/>
      <c r="B57" s="794"/>
      <c r="C57" s="306" t="s">
        <v>33</v>
      </c>
      <c r="D57" s="316"/>
      <c r="E57" s="306" t="s">
        <v>34</v>
      </c>
      <c r="F57" s="307" t="s">
        <v>395</v>
      </c>
    </row>
    <row r="58" spans="1:6" ht="15" customHeight="1" x14ac:dyDescent="0.25">
      <c r="A58" s="308" t="s">
        <v>439</v>
      </c>
      <c r="B58" s="271"/>
      <c r="C58" s="271"/>
      <c r="D58" s="271"/>
      <c r="E58" s="271"/>
      <c r="F58" s="309">
        <f t="shared" ref="F58:F68" si="1">IF(C58="",0,IF(C58=0,0,E58/C58))</f>
        <v>0</v>
      </c>
    </row>
    <row r="59" spans="1:6" ht="15" customHeight="1" x14ac:dyDescent="0.25">
      <c r="A59" s="308" t="s">
        <v>440</v>
      </c>
      <c r="B59" s="266">
        <f>SUM(B60:B62)</f>
        <v>998300</v>
      </c>
      <c r="C59" s="266">
        <f>SUM(C60:C62)</f>
        <v>998300</v>
      </c>
      <c r="D59" s="266">
        <f>SUM(D60:D62)</f>
        <v>0</v>
      </c>
      <c r="E59" s="266">
        <f>SUM(E60:E62)</f>
        <v>110647.92</v>
      </c>
      <c r="F59" s="309">
        <f t="shared" si="1"/>
        <v>0.11083634178102775</v>
      </c>
    </row>
    <row r="60" spans="1:6" ht="15" customHeight="1" x14ac:dyDescent="0.25">
      <c r="A60" s="308" t="s">
        <v>441</v>
      </c>
      <c r="B60" s="268">
        <v>82700</v>
      </c>
      <c r="C60" s="268">
        <v>82700</v>
      </c>
      <c r="D60" s="268"/>
      <c r="E60" s="268">
        <v>61155.92</v>
      </c>
      <c r="F60" s="309">
        <f t="shared" si="1"/>
        <v>0.73949117291414745</v>
      </c>
    </row>
    <row r="61" spans="1:6" ht="15" customHeight="1" x14ac:dyDescent="0.25">
      <c r="A61" s="308" t="s">
        <v>442</v>
      </c>
      <c r="B61" s="268">
        <v>915600</v>
      </c>
      <c r="C61" s="268">
        <v>915600</v>
      </c>
      <c r="D61" s="268"/>
      <c r="E61" s="268">
        <v>49492</v>
      </c>
      <c r="F61" s="309">
        <f t="shared" si="1"/>
        <v>5.4054172127566621E-2</v>
      </c>
    </row>
    <row r="62" spans="1:6" ht="15" customHeight="1" x14ac:dyDescent="0.25">
      <c r="A62" s="308" t="s">
        <v>443</v>
      </c>
      <c r="B62" s="268"/>
      <c r="C62" s="268"/>
      <c r="D62" s="268"/>
      <c r="E62" s="268"/>
      <c r="F62" s="309">
        <f t="shared" si="1"/>
        <v>0</v>
      </c>
    </row>
    <row r="63" spans="1:6" ht="15" customHeight="1" x14ac:dyDescent="0.25">
      <c r="A63" s="308" t="s">
        <v>444</v>
      </c>
      <c r="B63" s="266">
        <f>SUM(B64:B65)</f>
        <v>1011500</v>
      </c>
      <c r="C63" s="266">
        <f>SUM(C64:C65)</f>
        <v>1011500</v>
      </c>
      <c r="D63" s="266">
        <f>SUM(D64:D65)</f>
        <v>0</v>
      </c>
      <c r="E63" s="266">
        <f>SUM(E64:E65)</f>
        <v>0</v>
      </c>
      <c r="F63" s="309">
        <f t="shared" si="1"/>
        <v>0</v>
      </c>
    </row>
    <row r="64" spans="1:6" ht="15" customHeight="1" x14ac:dyDescent="0.25">
      <c r="A64" s="317" t="s">
        <v>445</v>
      </c>
      <c r="B64" s="268">
        <v>1011500</v>
      </c>
      <c r="C64" s="268">
        <v>1011500</v>
      </c>
      <c r="D64" s="268"/>
      <c r="E64" s="268"/>
      <c r="F64" s="309">
        <f t="shared" si="1"/>
        <v>0</v>
      </c>
    </row>
    <row r="65" spans="1:6" ht="15" customHeight="1" x14ac:dyDescent="0.25">
      <c r="A65" s="318" t="s">
        <v>446</v>
      </c>
      <c r="B65" s="268"/>
      <c r="C65" s="268"/>
      <c r="D65" s="268"/>
      <c r="E65" s="268"/>
      <c r="F65" s="309">
        <f t="shared" si="1"/>
        <v>0</v>
      </c>
    </row>
    <row r="66" spans="1:6" ht="15" customHeight="1" x14ac:dyDescent="0.25">
      <c r="A66" s="308" t="s">
        <v>447</v>
      </c>
      <c r="B66" s="268"/>
      <c r="C66" s="268"/>
      <c r="D66" s="268"/>
      <c r="E66" s="268"/>
      <c r="F66" s="309">
        <f t="shared" si="1"/>
        <v>0</v>
      </c>
    </row>
    <row r="67" spans="1:6" ht="15" customHeight="1" x14ac:dyDescent="0.25">
      <c r="A67" s="308" t="s">
        <v>448</v>
      </c>
      <c r="B67" s="268"/>
      <c r="C67" s="268"/>
      <c r="D67" s="268"/>
      <c r="E67" s="268">
        <v>151.88999999999999</v>
      </c>
      <c r="F67" s="309">
        <f t="shared" si="1"/>
        <v>0</v>
      </c>
    </row>
    <row r="68" spans="1:6" ht="15" customHeight="1" x14ac:dyDescent="0.25">
      <c r="A68" s="311" t="s">
        <v>449</v>
      </c>
      <c r="B68" s="319">
        <f>+B67+B66+B63+B59+B58</f>
        <v>2009800</v>
      </c>
      <c r="C68" s="319">
        <f>+C67+C66+C63+C59+C58</f>
        <v>2009800</v>
      </c>
      <c r="D68" s="319">
        <f>+D67+D66+D63+D59+D58</f>
        <v>0</v>
      </c>
      <c r="E68" s="319">
        <f>+E67+E66+E63+E59+E58</f>
        <v>110799.81</v>
      </c>
      <c r="F68" s="313">
        <f t="shared" si="1"/>
        <v>5.5129769131256841E-2</v>
      </c>
    </row>
    <row r="69" spans="1:6" ht="14.1" customHeight="1" x14ac:dyDescent="0.25">
      <c r="A69" s="766" t="s">
        <v>450</v>
      </c>
      <c r="B69" s="766"/>
      <c r="C69" s="766"/>
      <c r="D69" s="766"/>
      <c r="E69" s="766"/>
      <c r="F69" s="766"/>
    </row>
    <row r="70" spans="1:6" ht="14.1" customHeight="1" x14ac:dyDescent="0.25">
      <c r="A70" s="314"/>
      <c r="B70" s="794" t="s">
        <v>393</v>
      </c>
      <c r="C70" s="261" t="s">
        <v>24</v>
      </c>
      <c r="D70" s="814" t="s">
        <v>25</v>
      </c>
      <c r="E70" s="814"/>
      <c r="F70" s="814"/>
    </row>
    <row r="71" spans="1:6" ht="14.1" customHeight="1" x14ac:dyDescent="0.25">
      <c r="A71" s="315" t="s">
        <v>451</v>
      </c>
      <c r="B71" s="794"/>
      <c r="C71" s="304" t="s">
        <v>29</v>
      </c>
      <c r="D71" s="261" t="s">
        <v>30</v>
      </c>
      <c r="E71" s="261" t="s">
        <v>32</v>
      </c>
      <c r="F71" s="305" t="s">
        <v>31</v>
      </c>
    </row>
    <row r="72" spans="1:6" ht="14.1" customHeight="1" x14ac:dyDescent="0.25">
      <c r="A72" s="320"/>
      <c r="B72" s="794"/>
      <c r="C72" s="306" t="s">
        <v>33</v>
      </c>
      <c r="D72" s="316"/>
      <c r="E72" s="306" t="s">
        <v>34</v>
      </c>
      <c r="F72" s="307" t="s">
        <v>395</v>
      </c>
    </row>
    <row r="73" spans="1:6" ht="14.1" customHeight="1" x14ac:dyDescent="0.25">
      <c r="A73" s="321" t="s">
        <v>452</v>
      </c>
      <c r="B73" s="322">
        <f>SUM(B74:B79)</f>
        <v>1955860</v>
      </c>
      <c r="C73" s="322">
        <f>SUM(C74:C79)</f>
        <v>1955860</v>
      </c>
      <c r="D73" s="322">
        <f>SUM(D74:D79)</f>
        <v>322283.53999999998</v>
      </c>
      <c r="E73" s="322">
        <f>SUM(E74:E79)</f>
        <v>1060429.5900000001</v>
      </c>
      <c r="F73" s="309">
        <f t="shared" ref="F73:F84" si="2">IF(C73="",0,IF(C73=0,0,E73/C73))</f>
        <v>0.54218072356917169</v>
      </c>
    </row>
    <row r="74" spans="1:6" ht="14.1" customHeight="1" x14ac:dyDescent="0.25">
      <c r="A74" s="308" t="s">
        <v>453</v>
      </c>
      <c r="B74" s="323">
        <v>1747020</v>
      </c>
      <c r="C74" s="323">
        <v>1747020</v>
      </c>
      <c r="D74" s="323">
        <v>270660.69</v>
      </c>
      <c r="E74" s="323">
        <v>894076.24</v>
      </c>
      <c r="F74" s="309">
        <f t="shared" si="2"/>
        <v>0.51177218348959941</v>
      </c>
    </row>
    <row r="75" spans="1:6" ht="14.1" customHeight="1" x14ac:dyDescent="0.25">
      <c r="A75" s="308" t="s">
        <v>454</v>
      </c>
      <c r="B75" s="323">
        <v>171680</v>
      </c>
      <c r="C75" s="323">
        <v>171680</v>
      </c>
      <c r="D75" s="323">
        <v>50838.11</v>
      </c>
      <c r="E75" s="323">
        <v>151268.13</v>
      </c>
      <c r="F75" s="309">
        <f t="shared" si="2"/>
        <v>0.88110513746505126</v>
      </c>
    </row>
    <row r="76" spans="1:6" ht="14.1" customHeight="1" x14ac:dyDescent="0.25">
      <c r="A76" s="308" t="s">
        <v>455</v>
      </c>
      <c r="B76" s="268">
        <v>12540</v>
      </c>
      <c r="C76" s="268">
        <v>12540</v>
      </c>
      <c r="D76" s="268">
        <v>385.79</v>
      </c>
      <c r="E76" s="268">
        <v>964.48</v>
      </c>
      <c r="F76" s="309">
        <f t="shared" si="2"/>
        <v>7.691228070175439E-2</v>
      </c>
    </row>
    <row r="77" spans="1:6" ht="14.1" customHeight="1" x14ac:dyDescent="0.25">
      <c r="A77" s="308" t="s">
        <v>456</v>
      </c>
      <c r="B77" s="268">
        <v>5500</v>
      </c>
      <c r="C77" s="268">
        <v>5500</v>
      </c>
      <c r="D77" s="268">
        <v>397.19</v>
      </c>
      <c r="E77" s="268">
        <v>1138.6500000000001</v>
      </c>
      <c r="F77" s="309">
        <f t="shared" si="2"/>
        <v>0.20702727272727275</v>
      </c>
    </row>
    <row r="78" spans="1:6" ht="14.1" customHeight="1" x14ac:dyDescent="0.25">
      <c r="A78" s="308" t="s">
        <v>457</v>
      </c>
      <c r="B78" s="268">
        <v>5320</v>
      </c>
      <c r="C78" s="268">
        <v>5320</v>
      </c>
      <c r="D78" s="268">
        <v>1.76</v>
      </c>
      <c r="E78" s="268">
        <v>259.39999999999998</v>
      </c>
      <c r="F78" s="309">
        <f t="shared" si="2"/>
        <v>4.87593984962406E-2</v>
      </c>
    </row>
    <row r="79" spans="1:6" ht="14.1" customHeight="1" x14ac:dyDescent="0.25">
      <c r="A79" s="308" t="s">
        <v>458</v>
      </c>
      <c r="B79" s="268">
        <v>13800</v>
      </c>
      <c r="C79" s="268">
        <v>13800</v>
      </c>
      <c r="D79" s="268"/>
      <c r="E79" s="268">
        <v>12722.69</v>
      </c>
      <c r="F79" s="309">
        <f t="shared" si="2"/>
        <v>0.92193405797101458</v>
      </c>
    </row>
    <row r="80" spans="1:6" ht="14.1" customHeight="1" x14ac:dyDescent="0.25">
      <c r="A80" s="308" t="s">
        <v>459</v>
      </c>
      <c r="B80" s="266">
        <f>SUM(B81:B83)</f>
        <v>8169900</v>
      </c>
      <c r="C80" s="266">
        <f>SUM(C81:C83)</f>
        <v>8169700</v>
      </c>
      <c r="D80" s="266">
        <f>SUM(D81:D83)</f>
        <v>1751462.38</v>
      </c>
      <c r="E80" s="266">
        <f>SUM(E81:E83)</f>
        <v>4710825.8100000005</v>
      </c>
      <c r="F80" s="309">
        <f t="shared" si="2"/>
        <v>0.5766216397174927</v>
      </c>
    </row>
    <row r="81" spans="1:6" ht="14.1" customHeight="1" x14ac:dyDescent="0.25">
      <c r="A81" s="308" t="s">
        <v>460</v>
      </c>
      <c r="B81" s="268">
        <v>4301200</v>
      </c>
      <c r="C81" s="268">
        <v>4301000</v>
      </c>
      <c r="D81" s="268">
        <v>1244545.1599999999</v>
      </c>
      <c r="E81" s="268">
        <v>2745369.72</v>
      </c>
      <c r="F81" s="309">
        <f t="shared" si="2"/>
        <v>0.63830963031853061</v>
      </c>
    </row>
    <row r="82" spans="1:6" ht="14.1" customHeight="1" x14ac:dyDescent="0.25">
      <c r="A82" s="308" t="s">
        <v>461</v>
      </c>
      <c r="B82" s="268">
        <v>3865100</v>
      </c>
      <c r="C82" s="268">
        <v>3865100</v>
      </c>
      <c r="D82" s="268">
        <v>506917.22</v>
      </c>
      <c r="E82" s="268">
        <v>1959462.6</v>
      </c>
      <c r="F82" s="309">
        <f t="shared" si="2"/>
        <v>0.50696297637836019</v>
      </c>
    </row>
    <row r="83" spans="1:6" ht="14.1" customHeight="1" x14ac:dyDescent="0.25">
      <c r="A83" s="308" t="s">
        <v>462</v>
      </c>
      <c r="B83" s="268">
        <v>3600</v>
      </c>
      <c r="C83" s="268">
        <v>3600</v>
      </c>
      <c r="D83" s="268">
        <v>0</v>
      </c>
      <c r="E83" s="268">
        <v>5993.49</v>
      </c>
      <c r="F83" s="309">
        <f t="shared" si="2"/>
        <v>1.6648583333333333</v>
      </c>
    </row>
    <row r="84" spans="1:6" ht="14.1" customHeight="1" x14ac:dyDescent="0.25">
      <c r="A84" s="311" t="s">
        <v>463</v>
      </c>
      <c r="B84" s="324">
        <f>+B81-B73</f>
        <v>2345340</v>
      </c>
      <c r="C84" s="324">
        <f>+C81-C73</f>
        <v>2345140</v>
      </c>
      <c r="D84" s="324">
        <f>+D81-D73</f>
        <v>922261.61999999988</v>
      </c>
      <c r="E84" s="324">
        <f>+E81-E73</f>
        <v>1684940.1300000001</v>
      </c>
      <c r="F84" s="313">
        <f t="shared" si="2"/>
        <v>0.71848168126423162</v>
      </c>
    </row>
    <row r="85" spans="1:6" ht="14.1" customHeight="1" x14ac:dyDescent="0.25">
      <c r="A85" s="822" t="s">
        <v>464</v>
      </c>
      <c r="B85" s="822"/>
      <c r="C85" s="822"/>
      <c r="D85" s="822"/>
      <c r="E85" s="809">
        <f>IF(E84&gt;0,E84,0)</f>
        <v>1684940.1300000001</v>
      </c>
      <c r="F85" s="809"/>
    </row>
    <row r="86" spans="1:6" ht="14.1" customHeight="1" x14ac:dyDescent="0.25">
      <c r="A86" s="821" t="s">
        <v>465</v>
      </c>
      <c r="B86" s="821"/>
      <c r="C86" s="821"/>
      <c r="D86" s="821"/>
      <c r="E86" s="823">
        <f>IF(E84&lt;=0,E84,0)</f>
        <v>0</v>
      </c>
      <c r="F86" s="823"/>
    </row>
    <row r="87" spans="1:6" ht="14.1" customHeight="1" x14ac:dyDescent="0.25">
      <c r="A87" s="314"/>
      <c r="B87" s="261" t="s">
        <v>107</v>
      </c>
      <c r="C87" s="261" t="s">
        <v>107</v>
      </c>
      <c r="D87" s="772" t="s">
        <v>110</v>
      </c>
      <c r="E87" s="772"/>
      <c r="F87" s="772"/>
    </row>
    <row r="88" spans="1:6" ht="14.1" customHeight="1" x14ac:dyDescent="0.25">
      <c r="A88" s="315" t="s">
        <v>466</v>
      </c>
      <c r="B88" s="304" t="s">
        <v>28</v>
      </c>
      <c r="C88" s="304" t="s">
        <v>29</v>
      </c>
      <c r="D88" s="261" t="s">
        <v>30</v>
      </c>
      <c r="E88" s="261" t="s">
        <v>32</v>
      </c>
      <c r="F88" s="305" t="s">
        <v>31</v>
      </c>
    </row>
    <row r="89" spans="1:6" ht="14.1" customHeight="1" x14ac:dyDescent="0.25">
      <c r="A89" s="250"/>
      <c r="B89" s="316"/>
      <c r="C89" s="306" t="s">
        <v>113</v>
      </c>
      <c r="D89" s="316"/>
      <c r="E89" s="306" t="s">
        <v>114</v>
      </c>
      <c r="F89" s="307" t="s">
        <v>467</v>
      </c>
    </row>
    <row r="90" spans="1:6" ht="14.1" customHeight="1" x14ac:dyDescent="0.25">
      <c r="A90" s="321" t="s">
        <v>468</v>
      </c>
      <c r="B90" s="326">
        <f>SUM(B91:B92)</f>
        <v>0</v>
      </c>
      <c r="C90" s="326">
        <f>SUM(C91:C92)</f>
        <v>0</v>
      </c>
      <c r="D90" s="326">
        <f>SUM(D91:D92)</f>
        <v>0</v>
      </c>
      <c r="E90" s="326">
        <f>SUM(E91:E92)</f>
        <v>0</v>
      </c>
      <c r="F90" s="309">
        <f t="shared" ref="F90:F96" si="3">IF(C90="",0,IF(C90=0,0,E90/C90))</f>
        <v>0</v>
      </c>
    </row>
    <row r="91" spans="1:6" ht="14.1" customHeight="1" x14ac:dyDescent="0.25">
      <c r="A91" s="308" t="s">
        <v>469</v>
      </c>
      <c r="B91" s="327"/>
      <c r="C91" s="327"/>
      <c r="D91" s="327"/>
      <c r="E91" s="327"/>
      <c r="F91" s="309">
        <f t="shared" si="3"/>
        <v>0</v>
      </c>
    </row>
    <row r="92" spans="1:6" ht="14.1" customHeight="1" x14ac:dyDescent="0.25">
      <c r="A92" s="308" t="s">
        <v>470</v>
      </c>
      <c r="B92" s="327"/>
      <c r="C92" s="327"/>
      <c r="D92" s="327"/>
      <c r="E92" s="327"/>
      <c r="F92" s="309">
        <f t="shared" si="3"/>
        <v>0</v>
      </c>
    </row>
    <row r="93" spans="1:6" ht="14.1" customHeight="1" x14ac:dyDescent="0.25">
      <c r="A93" s="308" t="s">
        <v>471</v>
      </c>
      <c r="B93" s="328">
        <f>SUM(B94:B95)</f>
        <v>0</v>
      </c>
      <c r="C93" s="328">
        <f>SUM(C94:C95)</f>
        <v>0</v>
      </c>
      <c r="D93" s="328">
        <f>SUM(D94:D95)</f>
        <v>0</v>
      </c>
      <c r="E93" s="328">
        <f>SUM(E94:E95)</f>
        <v>0</v>
      </c>
      <c r="F93" s="309">
        <f t="shared" si="3"/>
        <v>0</v>
      </c>
    </row>
    <row r="94" spans="1:6" ht="14.1" customHeight="1" x14ac:dyDescent="0.25">
      <c r="A94" s="308" t="s">
        <v>472</v>
      </c>
      <c r="B94" s="327"/>
      <c r="C94" s="327"/>
      <c r="D94" s="327"/>
      <c r="E94" s="327"/>
      <c r="F94" s="309">
        <f t="shared" si="3"/>
        <v>0</v>
      </c>
    </row>
    <row r="95" spans="1:6" ht="14.1" customHeight="1" x14ac:dyDescent="0.25">
      <c r="A95" s="329" t="s">
        <v>473</v>
      </c>
      <c r="B95" s="327"/>
      <c r="C95" s="327"/>
      <c r="D95" s="327"/>
      <c r="E95" s="327"/>
      <c r="F95" s="309">
        <f t="shared" si="3"/>
        <v>0</v>
      </c>
    </row>
    <row r="96" spans="1:6" ht="14.1" customHeight="1" x14ac:dyDescent="0.25">
      <c r="A96" s="329" t="s">
        <v>474</v>
      </c>
      <c r="B96" s="330">
        <f>+B90+B93</f>
        <v>0</v>
      </c>
      <c r="C96" s="331">
        <f>+C90+C93</f>
        <v>0</v>
      </c>
      <c r="D96" s="331">
        <f>+D90+D93</f>
        <v>0</v>
      </c>
      <c r="E96" s="331">
        <f>+E90+E93</f>
        <v>0</v>
      </c>
      <c r="F96" s="313">
        <f t="shared" si="3"/>
        <v>0</v>
      </c>
    </row>
    <row r="97" spans="1:6" ht="14.1" customHeight="1" x14ac:dyDescent="0.25">
      <c r="A97" s="815" t="s">
        <v>475</v>
      </c>
      <c r="B97" s="815"/>
      <c r="C97" s="815"/>
      <c r="D97" s="815"/>
      <c r="E97" s="815"/>
      <c r="F97" s="332" t="s">
        <v>267</v>
      </c>
    </row>
    <row r="98" spans="1:6" ht="14.1" customHeight="1" x14ac:dyDescent="0.25">
      <c r="A98" s="808" t="s">
        <v>476</v>
      </c>
      <c r="B98" s="808"/>
      <c r="C98" s="808"/>
      <c r="D98" s="808"/>
      <c r="E98" s="808"/>
      <c r="F98" s="333"/>
    </row>
    <row r="99" spans="1:6" ht="14.1" customHeight="1" x14ac:dyDescent="0.25">
      <c r="A99" s="808" t="s">
        <v>477</v>
      </c>
      <c r="B99" s="808"/>
      <c r="C99" s="808"/>
      <c r="D99" s="808"/>
      <c r="E99" s="808"/>
      <c r="F99" s="334"/>
    </row>
    <row r="100" spans="1:6" ht="14.1" customHeight="1" x14ac:dyDescent="0.25">
      <c r="A100" s="802" t="s">
        <v>478</v>
      </c>
      <c r="B100" s="802"/>
      <c r="C100" s="802"/>
      <c r="D100" s="802"/>
      <c r="E100" s="802"/>
      <c r="F100" s="335">
        <f>+F99+F98</f>
        <v>0</v>
      </c>
    </row>
    <row r="101" spans="1:6" ht="15" customHeight="1" x14ac:dyDescent="0.25">
      <c r="A101" s="821" t="s">
        <v>479</v>
      </c>
      <c r="B101" s="821"/>
      <c r="C101" s="821"/>
      <c r="D101" s="821"/>
      <c r="E101" s="821"/>
      <c r="F101" s="335">
        <f>IF(E73="",0,IF(E73=0,0,(E90-F100)/E80))</f>
        <v>0</v>
      </c>
    </row>
    <row r="102" spans="1:6" ht="14.1" customHeight="1" x14ac:dyDescent="0.25">
      <c r="A102" s="815" t="s">
        <v>480</v>
      </c>
      <c r="B102" s="815"/>
      <c r="C102" s="815"/>
      <c r="D102" s="815"/>
      <c r="E102" s="816" t="s">
        <v>267</v>
      </c>
      <c r="F102" s="816"/>
    </row>
    <row r="103" spans="1:6" ht="14.1" customHeight="1" x14ac:dyDescent="0.25">
      <c r="A103" s="817" t="s">
        <v>481</v>
      </c>
      <c r="B103" s="817"/>
      <c r="C103" s="817"/>
      <c r="D103" s="817"/>
      <c r="E103" s="818"/>
      <c r="F103" s="818"/>
    </row>
    <row r="104" spans="1:6" ht="15" customHeight="1" x14ac:dyDescent="0.25">
      <c r="A104" s="819" t="s">
        <v>482</v>
      </c>
      <c r="B104" s="819"/>
      <c r="C104" s="819"/>
      <c r="D104" s="819"/>
      <c r="E104" s="820"/>
      <c r="F104" s="820"/>
    </row>
    <row r="105" spans="1:6" ht="15" customHeight="1" x14ac:dyDescent="0.25">
      <c r="A105" s="766" t="s">
        <v>483</v>
      </c>
      <c r="B105" s="766"/>
      <c r="C105" s="766"/>
      <c r="D105" s="766"/>
      <c r="E105" s="766"/>
      <c r="F105" s="766"/>
    </row>
    <row r="106" spans="1:6" ht="14.1" customHeight="1" x14ac:dyDescent="0.25">
      <c r="A106" s="336"/>
      <c r="B106" s="794" t="s">
        <v>393</v>
      </c>
      <c r="C106" s="261" t="s">
        <v>24</v>
      </c>
      <c r="D106" s="814" t="s">
        <v>25</v>
      </c>
      <c r="E106" s="814"/>
      <c r="F106" s="814"/>
    </row>
    <row r="107" spans="1:6" ht="14.1" customHeight="1" x14ac:dyDescent="0.25">
      <c r="A107" s="337" t="s">
        <v>484</v>
      </c>
      <c r="B107" s="794"/>
      <c r="C107" s="304" t="s">
        <v>29</v>
      </c>
      <c r="D107" s="261" t="s">
        <v>30</v>
      </c>
      <c r="E107" s="261" t="s">
        <v>32</v>
      </c>
      <c r="F107" s="305" t="s">
        <v>31</v>
      </c>
    </row>
    <row r="108" spans="1:6" ht="14.1" customHeight="1" x14ac:dyDescent="0.25">
      <c r="A108" s="338"/>
      <c r="B108" s="794"/>
      <c r="C108" s="306" t="s">
        <v>33</v>
      </c>
      <c r="D108" s="316"/>
      <c r="E108" s="306" t="s">
        <v>34</v>
      </c>
      <c r="F108" s="307" t="s">
        <v>395</v>
      </c>
    </row>
    <row r="109" spans="1:6" ht="15" customHeight="1" x14ac:dyDescent="0.25">
      <c r="A109" s="339" t="s">
        <v>485</v>
      </c>
      <c r="B109" s="340">
        <f>0.25*B54</f>
        <v>2512200</v>
      </c>
      <c r="C109" s="340">
        <f>0.25*C54</f>
        <v>2509700</v>
      </c>
      <c r="D109" s="340">
        <f>0.25*D54</f>
        <v>402854.42499999999</v>
      </c>
      <c r="E109" s="340">
        <f>0.25*E54</f>
        <v>1332333.7124999999</v>
      </c>
      <c r="F109" s="341">
        <f>IF(C109="",0,IF(C109=0,0,E109/C109))</f>
        <v>0.53087369506315496</v>
      </c>
    </row>
    <row r="110" spans="1:6" ht="14.1" customHeight="1" x14ac:dyDescent="0.25">
      <c r="A110" s="314"/>
      <c r="B110" s="261" t="s">
        <v>107</v>
      </c>
      <c r="C110" s="261" t="s">
        <v>107</v>
      </c>
      <c r="D110" s="772" t="s">
        <v>110</v>
      </c>
      <c r="E110" s="772"/>
      <c r="F110" s="772"/>
    </row>
    <row r="111" spans="1:6" ht="14.1" customHeight="1" x14ac:dyDescent="0.25">
      <c r="A111" s="315" t="s">
        <v>486</v>
      </c>
      <c r="B111" s="304" t="s">
        <v>28</v>
      </c>
      <c r="C111" s="304" t="s">
        <v>29</v>
      </c>
      <c r="D111" s="261" t="s">
        <v>30</v>
      </c>
      <c r="E111" s="261" t="s">
        <v>32</v>
      </c>
      <c r="F111" s="305" t="s">
        <v>31</v>
      </c>
    </row>
    <row r="112" spans="1:6" ht="14.1" customHeight="1" x14ac:dyDescent="0.25">
      <c r="A112" s="250"/>
      <c r="B112" s="316"/>
      <c r="C112" s="306" t="s">
        <v>113</v>
      </c>
      <c r="D112" s="316"/>
      <c r="E112" s="306" t="s">
        <v>114</v>
      </c>
      <c r="F112" s="307" t="s">
        <v>467</v>
      </c>
    </row>
    <row r="113" spans="1:7" ht="14.1" customHeight="1" x14ac:dyDescent="0.25">
      <c r="A113" s="321" t="s">
        <v>487</v>
      </c>
      <c r="B113" s="342">
        <f>SUM(B114:B115)</f>
        <v>0</v>
      </c>
      <c r="C113" s="342">
        <f>SUM(C114:C115)</f>
        <v>0</v>
      </c>
      <c r="D113" s="342">
        <f>SUM(D114:D115)</f>
        <v>0</v>
      </c>
      <c r="E113" s="342">
        <f>SUM(E114:E115)</f>
        <v>0</v>
      </c>
      <c r="F113" s="309">
        <f t="shared" ref="F113:F123" si="4">IF(C113="",0,IF(C113=0,0,E113/C113))</f>
        <v>0</v>
      </c>
    </row>
    <row r="114" spans="1:7" ht="14.1" customHeight="1" x14ac:dyDescent="0.25">
      <c r="A114" s="308" t="s">
        <v>488</v>
      </c>
      <c r="B114" s="343"/>
      <c r="C114" s="343"/>
      <c r="D114" s="343"/>
      <c r="E114" s="343"/>
      <c r="F114" s="309">
        <f t="shared" si="4"/>
        <v>0</v>
      </c>
    </row>
    <row r="115" spans="1:7" ht="14.1" customHeight="1" x14ac:dyDescent="0.25">
      <c r="A115" s="308" t="s">
        <v>489</v>
      </c>
      <c r="B115" s="343"/>
      <c r="C115" s="343"/>
      <c r="D115" s="343"/>
      <c r="E115" s="343"/>
      <c r="F115" s="309">
        <f t="shared" si="4"/>
        <v>0</v>
      </c>
    </row>
    <row r="116" spans="1:7" ht="14.1" customHeight="1" x14ac:dyDescent="0.25">
      <c r="A116" s="308" t="s">
        <v>490</v>
      </c>
      <c r="B116" s="344">
        <f>SUM(B117:B118)</f>
        <v>0</v>
      </c>
      <c r="C116" s="344">
        <f>SUM(C117:C118)</f>
        <v>0</v>
      </c>
      <c r="D116" s="344">
        <f>SUM(D117:D118)</f>
        <v>0</v>
      </c>
      <c r="E116" s="344">
        <f>SUM(E117:E118)</f>
        <v>0</v>
      </c>
      <c r="F116" s="309">
        <f t="shared" si="4"/>
        <v>0</v>
      </c>
    </row>
    <row r="117" spans="1:7" ht="14.1" customHeight="1" x14ac:dyDescent="0.25">
      <c r="A117" s="308" t="s">
        <v>491</v>
      </c>
      <c r="B117" s="343"/>
      <c r="C117" s="343"/>
      <c r="D117" s="343"/>
      <c r="E117" s="343"/>
      <c r="F117" s="309">
        <f t="shared" si="4"/>
        <v>0</v>
      </c>
    </row>
    <row r="118" spans="1:7" ht="14.1" customHeight="1" x14ac:dyDescent="0.25">
      <c r="A118" s="308" t="s">
        <v>492</v>
      </c>
      <c r="B118" s="343"/>
      <c r="C118" s="343"/>
      <c r="D118" s="343"/>
      <c r="E118" s="343"/>
      <c r="F118" s="309">
        <f t="shared" si="4"/>
        <v>0</v>
      </c>
    </row>
    <row r="119" spans="1:7" ht="14.1" customHeight="1" x14ac:dyDescent="0.25">
      <c r="A119" s="308" t="s">
        <v>493</v>
      </c>
      <c r="B119" s="345"/>
      <c r="C119" s="345"/>
      <c r="D119" s="345"/>
      <c r="E119" s="345"/>
      <c r="F119" s="309">
        <f t="shared" si="4"/>
        <v>0</v>
      </c>
    </row>
    <row r="120" spans="1:7" ht="14.1" customHeight="1" x14ac:dyDescent="0.25">
      <c r="A120" s="308" t="s">
        <v>494</v>
      </c>
      <c r="B120" s="345"/>
      <c r="C120" s="345"/>
      <c r="D120" s="345"/>
      <c r="E120" s="345"/>
      <c r="F120" s="309">
        <f t="shared" si="4"/>
        <v>0</v>
      </c>
    </row>
    <row r="121" spans="1:7" ht="14.1" customHeight="1" x14ac:dyDescent="0.25">
      <c r="A121" s="308" t="s">
        <v>495</v>
      </c>
      <c r="B121" s="345"/>
      <c r="C121" s="345"/>
      <c r="D121" s="345"/>
      <c r="E121" s="345"/>
      <c r="F121" s="309">
        <f t="shared" si="4"/>
        <v>0</v>
      </c>
    </row>
    <row r="122" spans="1:7" ht="14.1" customHeight="1" x14ac:dyDescent="0.25">
      <c r="A122" s="329" t="s">
        <v>496</v>
      </c>
      <c r="B122" s="345"/>
      <c r="C122" s="345"/>
      <c r="D122" s="345"/>
      <c r="E122" s="345"/>
      <c r="F122" s="309">
        <f t="shared" si="4"/>
        <v>0</v>
      </c>
    </row>
    <row r="123" spans="1:7" ht="15" customHeight="1" x14ac:dyDescent="0.25">
      <c r="A123" s="329" t="s">
        <v>497</v>
      </c>
      <c r="B123" s="346">
        <f>+B113+B116+B119+B120+B121+B122</f>
        <v>0</v>
      </c>
      <c r="C123" s="346">
        <f>+C113+C116+C119+C120+C121+C122</f>
        <v>0</v>
      </c>
      <c r="D123" s="346">
        <f>+D113+D116+D119+D120+D121+D122</f>
        <v>0</v>
      </c>
      <c r="E123" s="346">
        <f>+E113+E116+E119+E120+E121+E122</f>
        <v>0</v>
      </c>
      <c r="F123" s="313">
        <f t="shared" si="4"/>
        <v>0</v>
      </c>
    </row>
    <row r="124" spans="1:7" ht="9.9499999999999993" customHeight="1" x14ac:dyDescent="0.25">
      <c r="A124" s="804" t="s">
        <v>498</v>
      </c>
      <c r="B124" s="804"/>
      <c r="C124" s="804"/>
      <c r="D124" s="804"/>
      <c r="E124" s="774" t="s">
        <v>267</v>
      </c>
      <c r="F124" s="774"/>
    </row>
    <row r="125" spans="1:7" ht="9.9499999999999993" customHeight="1" x14ac:dyDescent="0.25">
      <c r="A125" s="804"/>
      <c r="B125" s="804"/>
      <c r="C125" s="804"/>
      <c r="D125" s="804"/>
      <c r="E125" s="774"/>
      <c r="F125" s="774"/>
    </row>
    <row r="126" spans="1:7" ht="9.9499999999999993" customHeight="1" x14ac:dyDescent="0.25">
      <c r="A126" s="804"/>
      <c r="B126" s="804"/>
      <c r="C126" s="804"/>
      <c r="D126" s="804"/>
      <c r="E126" s="774"/>
      <c r="F126" s="774"/>
    </row>
    <row r="127" spans="1:7" ht="14.1" customHeight="1" x14ac:dyDescent="0.25">
      <c r="A127" s="808" t="s">
        <v>499</v>
      </c>
      <c r="B127" s="808"/>
      <c r="C127" s="808"/>
      <c r="D127" s="808"/>
      <c r="E127" s="812">
        <f>+E84</f>
        <v>1684940.1300000001</v>
      </c>
      <c r="F127" s="812"/>
    </row>
    <row r="128" spans="1:7" ht="14.1" customHeight="1" x14ac:dyDescent="0.25">
      <c r="A128" s="808" t="s">
        <v>500</v>
      </c>
      <c r="B128" s="808"/>
      <c r="C128" s="808"/>
      <c r="D128" s="808"/>
      <c r="E128" s="813">
        <f>IF(E82="","",E82)</f>
        <v>1959462.6</v>
      </c>
      <c r="F128" s="813"/>
      <c r="G128" s="1" t="str">
        <f>IF(E128&gt;E82,"ERRO!!!","")</f>
        <v/>
      </c>
    </row>
    <row r="129" spans="1:7" ht="14.1" customHeight="1" x14ac:dyDescent="0.25">
      <c r="A129" s="808" t="s">
        <v>501</v>
      </c>
      <c r="B129" s="808"/>
      <c r="C129" s="808"/>
      <c r="D129" s="808"/>
      <c r="E129" s="813">
        <f>IF(E83="","",E83)</f>
        <v>5993.49</v>
      </c>
      <c r="F129" s="813"/>
      <c r="G129" s="1" t="str">
        <f>IF(E129=E83,"","ERRO!!!")</f>
        <v/>
      </c>
    </row>
    <row r="130" spans="1:7" ht="14.1" customHeight="1" x14ac:dyDescent="0.25">
      <c r="A130" s="808" t="s">
        <v>502</v>
      </c>
      <c r="B130" s="808"/>
      <c r="C130" s="808"/>
      <c r="D130" s="808"/>
      <c r="E130" s="811"/>
      <c r="F130" s="811"/>
    </row>
    <row r="131" spans="1:7" ht="14.1" customHeight="1" x14ac:dyDescent="0.25">
      <c r="A131" s="808" t="s">
        <v>503</v>
      </c>
      <c r="B131" s="808"/>
      <c r="C131" s="808"/>
      <c r="D131" s="808"/>
      <c r="E131" s="811"/>
      <c r="F131" s="811"/>
    </row>
    <row r="132" spans="1:7" ht="17.25" customHeight="1" x14ac:dyDescent="0.25">
      <c r="A132" s="808" t="s">
        <v>504</v>
      </c>
      <c r="B132" s="808"/>
      <c r="C132" s="808"/>
      <c r="D132" s="808"/>
      <c r="E132" s="811"/>
      <c r="F132" s="811"/>
    </row>
    <row r="133" spans="1:7" ht="27.75" customHeight="1" x14ac:dyDescent="0.25">
      <c r="A133" s="808" t="s">
        <v>505</v>
      </c>
      <c r="B133" s="808"/>
      <c r="C133" s="808"/>
      <c r="D133" s="808"/>
      <c r="E133" s="809">
        <f>+D149</f>
        <v>0</v>
      </c>
      <c r="F133" s="809"/>
    </row>
    <row r="134" spans="1:7" ht="14.1" customHeight="1" x14ac:dyDescent="0.25">
      <c r="A134" s="802" t="s">
        <v>506</v>
      </c>
      <c r="B134" s="802"/>
      <c r="C134" s="802"/>
      <c r="D134" s="802"/>
      <c r="E134" s="810">
        <f>SUM(E127:E133)</f>
        <v>3650396.2200000007</v>
      </c>
      <c r="F134" s="810"/>
    </row>
    <row r="135" spans="1:7" ht="14.1" customHeight="1" x14ac:dyDescent="0.25">
      <c r="A135" s="802" t="s">
        <v>507</v>
      </c>
      <c r="B135" s="802"/>
      <c r="C135" s="802"/>
      <c r="D135" s="802"/>
      <c r="E135" s="810">
        <f>+E113+E116-E134</f>
        <v>-3650396.2200000007</v>
      </c>
      <c r="F135" s="810"/>
    </row>
    <row r="136" spans="1:7" ht="15" customHeight="1" x14ac:dyDescent="0.25">
      <c r="A136" s="802" t="s">
        <v>508</v>
      </c>
      <c r="B136" s="802"/>
      <c r="C136" s="802"/>
      <c r="D136" s="802"/>
      <c r="E136" s="803">
        <f>IF(E54="",0,IF(E54=0,0,E135/E54))</f>
        <v>-0.68496281857763186</v>
      </c>
      <c r="F136" s="803"/>
    </row>
    <row r="137" spans="1:7" ht="14.1" customHeight="1" x14ac:dyDescent="0.25">
      <c r="A137" s="766" t="s">
        <v>509</v>
      </c>
      <c r="B137" s="766"/>
      <c r="C137" s="766"/>
      <c r="D137" s="766"/>
      <c r="E137" s="766"/>
      <c r="F137" s="766"/>
    </row>
    <row r="138" spans="1:7" ht="14.1" customHeight="1" x14ac:dyDescent="0.25">
      <c r="A138" s="804" t="s">
        <v>510</v>
      </c>
      <c r="B138" s="261" t="s">
        <v>107</v>
      </c>
      <c r="C138" s="261" t="s">
        <v>107</v>
      </c>
      <c r="D138" s="772" t="s">
        <v>110</v>
      </c>
      <c r="E138" s="772"/>
      <c r="F138" s="772"/>
    </row>
    <row r="139" spans="1:7" ht="14.1" customHeight="1" x14ac:dyDescent="0.25">
      <c r="A139" s="804"/>
      <c r="B139" s="304" t="s">
        <v>28</v>
      </c>
      <c r="C139" s="304" t="s">
        <v>29</v>
      </c>
      <c r="D139" s="261" t="s">
        <v>30</v>
      </c>
      <c r="E139" s="261" t="s">
        <v>32</v>
      </c>
      <c r="F139" s="305" t="s">
        <v>31</v>
      </c>
    </row>
    <row r="140" spans="1:7" ht="14.1" customHeight="1" x14ac:dyDescent="0.25">
      <c r="A140" s="804"/>
      <c r="B140" s="316"/>
      <c r="C140" s="306" t="s">
        <v>113</v>
      </c>
      <c r="D140" s="316"/>
      <c r="E140" s="306" t="s">
        <v>114</v>
      </c>
      <c r="F140" s="307" t="s">
        <v>467</v>
      </c>
    </row>
    <row r="141" spans="1:7" ht="14.1" customHeight="1" x14ac:dyDescent="0.25">
      <c r="A141" s="308" t="s">
        <v>511</v>
      </c>
      <c r="B141" s="271"/>
      <c r="C141" s="347"/>
      <c r="D141" s="271"/>
      <c r="E141" s="347"/>
      <c r="F141" s="309">
        <f>IF(C141="",0,IF(C141=0,0,E141/C141))</f>
        <v>0</v>
      </c>
    </row>
    <row r="142" spans="1:7" ht="14.1" customHeight="1" x14ac:dyDescent="0.25">
      <c r="A142" s="308" t="s">
        <v>512</v>
      </c>
      <c r="B142" s="268" t="s">
        <v>513</v>
      </c>
      <c r="C142" s="271"/>
      <c r="D142" s="271"/>
      <c r="E142" s="271"/>
      <c r="F142" s="309">
        <f>IF(C142="",0,IF(C142=0,0,E142/C142))</f>
        <v>0</v>
      </c>
    </row>
    <row r="143" spans="1:7" ht="14.1" customHeight="1" x14ac:dyDescent="0.25">
      <c r="A143" s="348" t="s">
        <v>514</v>
      </c>
      <c r="B143" s="272" t="s">
        <v>513</v>
      </c>
      <c r="C143" s="272"/>
      <c r="D143" s="272"/>
      <c r="E143" s="272"/>
      <c r="F143" s="349">
        <f>IF(C143="",0,IF(C143=0,0,E143/C143))</f>
        <v>0</v>
      </c>
    </row>
    <row r="144" spans="1:7" ht="14.1" customHeight="1" x14ac:dyDescent="0.25">
      <c r="A144" s="329" t="s">
        <v>515</v>
      </c>
      <c r="B144" s="268" t="s">
        <v>513</v>
      </c>
      <c r="C144" s="271"/>
      <c r="D144" s="271"/>
      <c r="E144" s="271"/>
      <c r="F144" s="309">
        <f>IF(C144="",0,IF(C144=0,0,E144/C144))</f>
        <v>0</v>
      </c>
    </row>
    <row r="145" spans="1:6" ht="14.1" customHeight="1" x14ac:dyDescent="0.25">
      <c r="A145" s="329" t="s">
        <v>516</v>
      </c>
      <c r="B145" s="324">
        <f>SUM(B141:B144)</f>
        <v>0</v>
      </c>
      <c r="C145" s="324">
        <f>SUM(C141:C144)</f>
        <v>0</v>
      </c>
      <c r="D145" s="324">
        <f>SUM(D141:D144)</f>
        <v>0</v>
      </c>
      <c r="E145" s="324">
        <f>SUM(E141:E144)</f>
        <v>0</v>
      </c>
      <c r="F145" s="313">
        <f>IF(C145="",0,IF(C145=0,0,E145/C145))</f>
        <v>0</v>
      </c>
    </row>
    <row r="146" spans="1:6" ht="14.1" customHeight="1" x14ac:dyDescent="0.25">
      <c r="A146" s="805" t="s">
        <v>517</v>
      </c>
      <c r="B146" s="806" t="s">
        <v>518</v>
      </c>
      <c r="C146" s="806"/>
      <c r="D146" s="807" t="s">
        <v>519</v>
      </c>
      <c r="E146" s="807"/>
      <c r="F146" s="807"/>
    </row>
    <row r="147" spans="1:6" ht="14.1" customHeight="1" x14ac:dyDescent="0.25">
      <c r="A147" s="805"/>
      <c r="B147" s="806"/>
      <c r="C147" s="806"/>
      <c r="D147" s="807"/>
      <c r="E147" s="807"/>
      <c r="F147" s="807"/>
    </row>
    <row r="148" spans="1:6" ht="14.1" customHeight="1" x14ac:dyDescent="0.25">
      <c r="A148" s="805"/>
      <c r="B148" s="806"/>
      <c r="C148" s="806"/>
      <c r="D148" s="807"/>
      <c r="E148" s="807"/>
      <c r="F148" s="807"/>
    </row>
    <row r="149" spans="1:6" ht="14.1" customHeight="1" x14ac:dyDescent="0.25">
      <c r="A149" s="258" t="s">
        <v>520</v>
      </c>
      <c r="B149" s="799" t="s">
        <v>513</v>
      </c>
      <c r="C149" s="799"/>
      <c r="D149" s="765"/>
      <c r="E149" s="765"/>
      <c r="F149" s="765"/>
    </row>
    <row r="150" spans="1:6" ht="2.4500000000000002" customHeight="1" x14ac:dyDescent="0.25">
      <c r="A150" s="350"/>
      <c r="B150" s="351"/>
      <c r="C150" s="351"/>
      <c r="D150" s="351"/>
      <c r="E150" s="351"/>
      <c r="F150" s="351"/>
    </row>
    <row r="151" spans="1:6" ht="14.1" customHeight="1" x14ac:dyDescent="0.25">
      <c r="A151" s="800" t="s">
        <v>521</v>
      </c>
      <c r="B151" s="800"/>
      <c r="C151" s="800"/>
      <c r="D151" s="800"/>
      <c r="E151" s="772" t="s">
        <v>267</v>
      </c>
      <c r="F151" s="772"/>
    </row>
    <row r="152" spans="1:6" ht="14.1" customHeight="1" x14ac:dyDescent="0.25">
      <c r="A152" s="800"/>
      <c r="B152" s="800"/>
      <c r="C152" s="800"/>
      <c r="D152" s="800"/>
      <c r="E152" s="352" t="s">
        <v>522</v>
      </c>
      <c r="F152" s="236" t="s">
        <v>523</v>
      </c>
    </row>
    <row r="153" spans="1:6" ht="14.1" customHeight="1" x14ac:dyDescent="0.25">
      <c r="A153" s="353" t="s">
        <v>524</v>
      </c>
      <c r="B153" s="351"/>
      <c r="C153" s="351"/>
      <c r="D153" s="354"/>
      <c r="E153" s="355" t="s">
        <v>513</v>
      </c>
      <c r="F153" s="356"/>
    </row>
    <row r="154" spans="1:6" ht="14.1" customHeight="1" x14ac:dyDescent="0.25">
      <c r="A154" s="308" t="s">
        <v>525</v>
      </c>
      <c r="B154" s="357"/>
      <c r="C154" s="357"/>
      <c r="D154" s="358"/>
      <c r="E154" s="269"/>
      <c r="F154" s="272">
        <v>2745369.72</v>
      </c>
    </row>
    <row r="155" spans="1:6" ht="14.1" customHeight="1" x14ac:dyDescent="0.25">
      <c r="A155" s="308" t="s">
        <v>526</v>
      </c>
      <c r="B155" s="357"/>
      <c r="C155" s="357"/>
      <c r="D155" s="358"/>
      <c r="E155" s="269"/>
      <c r="F155" s="272"/>
    </row>
    <row r="156" spans="1:6" ht="14.1" customHeight="1" x14ac:dyDescent="0.25">
      <c r="A156" s="308" t="s">
        <v>527</v>
      </c>
      <c r="B156" s="357"/>
      <c r="C156" s="357"/>
      <c r="D156" s="358"/>
      <c r="E156" s="269"/>
      <c r="F156" s="272">
        <v>5993.49</v>
      </c>
    </row>
    <row r="157" spans="1:6" ht="14.1" customHeight="1" x14ac:dyDescent="0.25">
      <c r="A157" s="329" t="s">
        <v>528</v>
      </c>
      <c r="B157" s="359"/>
      <c r="C157" s="359"/>
      <c r="D157" s="325"/>
      <c r="E157" s="360"/>
      <c r="F157" s="360"/>
    </row>
    <row r="158" spans="1:6" s="363" customFormat="1" ht="9.9499999999999993" customHeight="1" x14ac:dyDescent="0.15">
      <c r="A158" s="361" t="s">
        <v>140</v>
      </c>
      <c r="B158" s="362"/>
      <c r="C158" s="362"/>
      <c r="D158" s="362"/>
      <c r="E158" s="362"/>
      <c r="F158" s="362"/>
    </row>
    <row r="159" spans="1:6" s="363" customFormat="1" ht="9.9499999999999993" customHeight="1" x14ac:dyDescent="0.15">
      <c r="A159" s="798" t="s">
        <v>529</v>
      </c>
      <c r="B159" s="798"/>
      <c r="C159" s="798"/>
      <c r="D159" s="798"/>
      <c r="E159" s="798"/>
      <c r="F159" s="798"/>
    </row>
    <row r="160" spans="1:6" s="363" customFormat="1" ht="9.9499999999999993" customHeight="1" x14ac:dyDescent="0.15">
      <c r="A160" s="801" t="s">
        <v>530</v>
      </c>
      <c r="B160" s="801"/>
      <c r="C160" s="801"/>
      <c r="D160" s="801"/>
      <c r="E160" s="801"/>
      <c r="F160" s="801"/>
    </row>
    <row r="161" spans="1:6" s="363" customFormat="1" ht="9.9499999999999993" customHeight="1" x14ac:dyDescent="0.15">
      <c r="A161" s="798" t="s">
        <v>531</v>
      </c>
      <c r="B161" s="798"/>
      <c r="C161" s="798"/>
      <c r="D161" s="798"/>
      <c r="E161" s="798"/>
      <c r="F161" s="798"/>
    </row>
    <row r="162" spans="1:6" s="363" customFormat="1" ht="9.9499999999999993" customHeight="1" x14ac:dyDescent="0.15">
      <c r="A162" s="798" t="s">
        <v>532</v>
      </c>
      <c r="B162" s="798"/>
      <c r="C162" s="798"/>
      <c r="D162" s="798"/>
      <c r="E162" s="798"/>
      <c r="F162" s="798"/>
    </row>
    <row r="163" spans="1:6" s="363" customFormat="1" ht="9.9499999999999993" customHeight="1" x14ac:dyDescent="0.15">
      <c r="A163" s="798" t="s">
        <v>533</v>
      </c>
      <c r="B163" s="798"/>
      <c r="C163" s="798"/>
      <c r="D163" s="798"/>
      <c r="E163" s="798"/>
      <c r="F163" s="798"/>
    </row>
  </sheetData>
  <sheetProtection password="DA51" sheet="1" objects="1" scenarios="1" formatColumns="0" formatRows="0" selectLockedCells="1"/>
  <mergeCells count="72">
    <mergeCell ref="A1:F1"/>
    <mergeCell ref="A3:F3"/>
    <mergeCell ref="A4:F4"/>
    <mergeCell ref="A5:F5"/>
    <mergeCell ref="A6:F6"/>
    <mergeCell ref="A7:F7"/>
    <mergeCell ref="A9:F9"/>
    <mergeCell ref="B10:B12"/>
    <mergeCell ref="D10:F10"/>
    <mergeCell ref="D11:D12"/>
    <mergeCell ref="B55:B57"/>
    <mergeCell ref="D55:F55"/>
    <mergeCell ref="A69:F69"/>
    <mergeCell ref="B70:B72"/>
    <mergeCell ref="D70:F70"/>
    <mergeCell ref="A85:D85"/>
    <mergeCell ref="E85:F85"/>
    <mergeCell ref="A86:D86"/>
    <mergeCell ref="E86:F86"/>
    <mergeCell ref="D87:F87"/>
    <mergeCell ref="A97:E97"/>
    <mergeCell ref="A98:E98"/>
    <mergeCell ref="A99:E99"/>
    <mergeCell ref="A100:E100"/>
    <mergeCell ref="A101:E101"/>
    <mergeCell ref="A102:D102"/>
    <mergeCell ref="E102:F102"/>
    <mergeCell ref="A103:D103"/>
    <mergeCell ref="E103:F103"/>
    <mergeCell ref="A104:D104"/>
    <mergeCell ref="E104:F104"/>
    <mergeCell ref="A105:F105"/>
    <mergeCell ref="B106:B108"/>
    <mergeCell ref="D106:F106"/>
    <mergeCell ref="D110:F110"/>
    <mergeCell ref="A124:D126"/>
    <mergeCell ref="E124:F126"/>
    <mergeCell ref="A127:D127"/>
    <mergeCell ref="E127:F127"/>
    <mergeCell ref="A128:D128"/>
    <mergeCell ref="E128:F128"/>
    <mergeCell ref="A129:D129"/>
    <mergeCell ref="E129:F129"/>
    <mergeCell ref="A130:D130"/>
    <mergeCell ref="E130:F130"/>
    <mergeCell ref="A131:D131"/>
    <mergeCell ref="E131:F131"/>
    <mergeCell ref="A132:D132"/>
    <mergeCell ref="E132:F132"/>
    <mergeCell ref="A133:D133"/>
    <mergeCell ref="E133:F133"/>
    <mergeCell ref="A134:D134"/>
    <mergeCell ref="E134:F134"/>
    <mergeCell ref="A135:D135"/>
    <mergeCell ref="E135:F135"/>
    <mergeCell ref="A136:D136"/>
    <mergeCell ref="E136:F136"/>
    <mergeCell ref="A137:F137"/>
    <mergeCell ref="A138:A140"/>
    <mergeCell ref="D138:F138"/>
    <mergeCell ref="A146:A148"/>
    <mergeCell ref="B146:C148"/>
    <mergeCell ref="D146:F148"/>
    <mergeCell ref="A161:F161"/>
    <mergeCell ref="A162:F162"/>
    <mergeCell ref="A163:F163"/>
    <mergeCell ref="B149:C149"/>
    <mergeCell ref="D149:F149"/>
    <mergeCell ref="A151:D152"/>
    <mergeCell ref="E151:F151"/>
    <mergeCell ref="A159:F159"/>
    <mergeCell ref="A160:F160"/>
  </mergeCells>
  <printOptions horizontalCentered="1" verticalCentered="1"/>
  <pageMargins left="0" right="0" top="0" bottom="0" header="0.51180555555555551" footer="0.51180555555555551"/>
  <pageSetup paperSize="9" scale="75" firstPageNumber="0" orientation="landscape" horizontalDpi="300" verticalDpi="300" r:id="rId1"/>
  <headerFooter alignWithMargins="0"/>
  <rowBreaks count="2" manualBreakCount="2">
    <brk id="54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19</vt:i4>
      </vt:variant>
      <vt:variant>
        <vt:lpstr>Intervalos nomeados</vt:lpstr>
      </vt:variant>
      <vt:variant>
        <vt:i4>15</vt:i4>
      </vt:variant>
    </vt:vector>
  </HeadingPairs>
  <TitlesOfParts>
    <vt:vector size="34" baseType="lpstr">
      <vt:lpstr>Informações Iniciais</vt:lpstr>
      <vt:lpstr>Anexo I Bal Orçament</vt:lpstr>
      <vt:lpstr>Anexo II Função</vt:lpstr>
      <vt:lpstr>Anexo III RCL</vt:lpstr>
      <vt:lpstr>Anexo IV RPPS</vt:lpstr>
      <vt:lpstr>Anexo V Result Nominal</vt:lpstr>
      <vt:lpstr>Anexo VI Result Primário</vt:lpstr>
      <vt:lpstr>Anexo VII Restos a Pagar</vt:lpstr>
      <vt:lpstr>Anexo VIII MDE</vt:lpstr>
      <vt:lpstr>Anexo VIII MDE Consorciados</vt:lpstr>
      <vt:lpstr>Anexo IX Oper Créd Desp Capital</vt:lpstr>
      <vt:lpstr>Anexo X Projeção RPPS</vt:lpstr>
      <vt:lpstr>Anexo XI Alienação</vt:lpstr>
      <vt:lpstr>Anexo XII Saúde 1º ao 5º bim</vt:lpstr>
      <vt:lpstr>Anexo XII Saúde últ bim</vt:lpstr>
      <vt:lpstr>Anexo XII Saúde até 5º bim Cons</vt:lpstr>
      <vt:lpstr>Anexo XII Saúde Últ bim Cons</vt:lpstr>
      <vt:lpstr>Anexo XIII Despesas PPP</vt:lpstr>
      <vt:lpstr>Anexo XIV Simplificado</vt:lpstr>
      <vt:lpstr>'Anexo II Função'!Area_de_impressao</vt:lpstr>
      <vt:lpstr>'Anexo IX Oper Créd Desp Capital'!Area_de_impressao</vt:lpstr>
      <vt:lpstr>'Anexo V Result Nominal'!Area_de_impressao</vt:lpstr>
      <vt:lpstr>'Anexo VI Result Primário'!Area_de_impressao</vt:lpstr>
      <vt:lpstr>'Anexo VII Restos a Pagar'!Area_de_impressao</vt:lpstr>
      <vt:lpstr>'Anexo VIII MDE'!Area_de_impressao</vt:lpstr>
      <vt:lpstr>'Anexo X Projeção RPPS'!Area_de_impressao</vt:lpstr>
      <vt:lpstr>'Anexo XI Alienação'!Area_de_impressao</vt:lpstr>
      <vt:lpstr>'Anexo XII Saúde 1º ao 5º bim'!Area_de_impressao</vt:lpstr>
      <vt:lpstr>'Anexo XII Saúde até 5º bim Cons'!Area_de_impressao</vt:lpstr>
      <vt:lpstr>'Anexo XII Saúde últ bim'!Area_de_impressao</vt:lpstr>
      <vt:lpstr>'Anexo XII Saúde Últ bim Cons'!Area_de_impressao</vt:lpstr>
      <vt:lpstr>'Anexo XIII Despesas PPP'!Area_de_impressao</vt:lpstr>
      <vt:lpstr>'Anexo XIV Simplificado'!Area_de_impressao</vt:lpstr>
      <vt:lpstr>'Informações Iniciais'!Area_de_impressao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VALDEMIR</dc:creator>
  <cp:lastModifiedBy>Mizael Mesquita</cp:lastModifiedBy>
  <cp:lastPrinted>2014-07-09T17:34:59Z</cp:lastPrinted>
  <dcterms:created xsi:type="dcterms:W3CDTF">2016-05-09T16:36:31Z</dcterms:created>
  <dcterms:modified xsi:type="dcterms:W3CDTF">2016-05-09T16:36:32Z</dcterms:modified>
</cp:coreProperties>
</file>